
<file path=[Content_Types].xml><?xml version="1.0" encoding="utf-8"?>
<Types xmlns="http://schemas.openxmlformats.org/package/2006/content-types">
  <Override PartName="/xl/activeX/activeX2.bin" ContentType="application/vnd.ms-office.activeX"/>
  <Override PartName="/xl/activeX/activeX4.bin" ContentType="application/vnd.ms-office.activeX"/>
  <Override PartName="/xl/charts/chart6.xml" ContentType="application/vnd.openxmlformats-officedocument.drawingml.chart+xml"/>
  <Override PartName="/xl/activeX/activeX9.xml" ContentType="application/vnd.ms-office.activeX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activeX/activeX7.xml" ContentType="application/vnd.ms-office.activeX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activeX/activeX5.xml" ContentType="application/vnd.ms-office.activeX+xml"/>
  <Override PartName="/xl/activeX/activeX12.bin" ContentType="application/vnd.ms-office.activeX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activeX/activeX3.xml" ContentType="application/vnd.ms-office.activeX+xml"/>
  <Override PartName="/xl/activeX/activeX10.bin" ContentType="application/vnd.ms-office.activeX"/>
  <Override PartName="/xl/worksheets/sheet3.xml" ContentType="application/vnd.openxmlformats-officedocument.spreadsheetml.worksheet+xml"/>
  <Override PartName="/xl/activeX/activeX1.xml" ContentType="application/vnd.ms-office.activeX+xml"/>
  <Override PartName="/xl/activeX/activeX13.xml" ContentType="application/vnd.ms-office.activeX+xml"/>
  <Override PartName="/xl/charts/chart18.xml" ContentType="application/vnd.openxmlformats-officedocument.drawingml.chart+xml"/>
  <Override PartName="/xl/worksheets/sheet1.xml" ContentType="application/vnd.openxmlformats-officedocument.spreadsheetml.worksheet+xml"/>
  <Override PartName="/xl/activeX/activeX9.bin" ContentType="application/vnd.ms-office.activeX"/>
  <Override PartName="/xl/activeX/activeX11.xml" ContentType="application/vnd.ms-office.activeX+xml"/>
  <Override PartName="/xl/charts/chart16.xml" ContentType="application/vnd.openxmlformats-officedocument.drawingml.chart+xml"/>
  <Override PartName="/xl/drawings/drawing11.xml" ContentType="application/vnd.openxmlformats-officedocument.drawingml.chartshapes+xml"/>
  <Override PartName="/xl/sharedStrings.xml" ContentType="application/vnd.openxmlformats-officedocument.spreadsheetml.sharedStrings+xml"/>
  <Override PartName="/xl/activeX/activeX7.bin" ContentType="application/vnd.ms-office.activeX"/>
  <Override PartName="/xl/activeX/activeX8.bin" ContentType="application/vnd.ms-office.activeX"/>
  <Override PartName="/xl/charts/chart13.xml" ContentType="application/vnd.openxmlformats-officedocument.drawingml.chart+xml"/>
  <Override PartName="/xl/activeX/activeX10.xml" ContentType="application/vnd.ms-office.activeX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ml.chartshapes+xml"/>
  <Override PartName="/xl/activeX/activeX5.bin" ContentType="application/vnd.ms-office.activeX"/>
  <Override PartName="/xl/charts/chart8.xml" ContentType="application/vnd.openxmlformats-officedocument.drawingml.chart+xml"/>
  <Override PartName="/xl/activeX/activeX6.bin" ContentType="application/vnd.ms-office.activeX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png" ContentType="image/png"/>
  <Default Extension="bin" ContentType="application/vnd.openxmlformats-officedocument.spreadsheetml.printerSettings"/>
  <Override PartName="/xl/activeX/activeX3.bin" ContentType="application/vnd.ms-office.activeX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activeX/activeX1.bin" ContentType="application/vnd.ms-office.activeX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activeX/activeX8.xml" ContentType="application/vnd.ms-office.activeX+xml"/>
  <Override PartName="/xl/activeX/activeX13.bin" ContentType="application/vnd.ms-office.activeX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emf" ContentType="image/x-emf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activeX/activeX6.xml" ContentType="application/vnd.ms-office.activeX+xml"/>
  <Override PartName="/xl/activeX/activeX11.bin" ContentType="application/vnd.ms-office.activeX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activeX/activeX2.xml" ContentType="application/vnd.ms-office.activeX+xml"/>
  <Override PartName="/xl/charts/chart1.xml" ContentType="application/vnd.openxmlformats-officedocument.drawingml.chart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Default Extension="vml" ContentType="application/vnd.openxmlformats-officedocument.vmlDrawing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activeX/activeX12.xml" ContentType="application/vnd.ms-office.activeX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45" windowWidth="15315" windowHeight="7995" tabRatio="855" activeTab="2"/>
  </bookViews>
  <sheets>
    <sheet name="O projektu" sheetId="10" r:id="rId1"/>
    <sheet name="Popis appletu" sheetId="11" r:id="rId2"/>
    <sheet name="Normální rozdělení" sheetId="2" r:id="rId3"/>
    <sheet name="Exponenciální rozdělení" sheetId="3" r:id="rId4"/>
    <sheet name="Weibullovo rozdělení" sheetId="4" r:id="rId5"/>
    <sheet name="Rovnoměrné rozdělení" sheetId="5" r:id="rId6"/>
    <sheet name="Erlangovo rozdělení" sheetId="6" r:id="rId7"/>
    <sheet name="Studentovo rozdělení" sheetId="7" r:id="rId8"/>
    <sheet name="Pearsonovo rozdělení" sheetId="8" r:id="rId9"/>
    <sheet name="Fisherovo-Snedecorovo rozdělení" sheetId="9" r:id="rId10"/>
  </sheets>
  <definedNames>
    <definedName name="MI">'Normální rozdělení'!$B$4</definedName>
    <definedName name="Počet">#REF!</definedName>
    <definedName name="SIGMA">'Normální rozdělení'!$B$5</definedName>
  </definedNames>
  <calcPr calcId="125725"/>
</workbook>
</file>

<file path=xl/calcChain.xml><?xml version="1.0" encoding="utf-8"?>
<calcChain xmlns="http://schemas.openxmlformats.org/spreadsheetml/2006/main">
  <c r="Q11" i="9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2"/>
  <c r="Q403"/>
  <c r="Q404"/>
  <c r="Q405"/>
  <c r="Q406"/>
  <c r="Q407"/>
  <c r="Q408"/>
  <c r="Q409"/>
  <c r="Q10"/>
  <c r="O10"/>
  <c r="M10"/>
  <c r="N10"/>
  <c r="P12" l="1"/>
  <c r="P409"/>
  <c r="P407"/>
  <c r="P405"/>
  <c r="P403"/>
  <c r="P401"/>
  <c r="P399"/>
  <c r="P397"/>
  <c r="P395"/>
  <c r="P393"/>
  <c r="P391"/>
  <c r="P389"/>
  <c r="P387"/>
  <c r="P385"/>
  <c r="P383"/>
  <c r="P381"/>
  <c r="P379"/>
  <c r="P377"/>
  <c r="P375"/>
  <c r="P373"/>
  <c r="P371"/>
  <c r="P369"/>
  <c r="P367"/>
  <c r="P365"/>
  <c r="P363"/>
  <c r="P361"/>
  <c r="P359"/>
  <c r="P357"/>
  <c r="P355"/>
  <c r="P353"/>
  <c r="P351"/>
  <c r="P349"/>
  <c r="P347"/>
  <c r="P345"/>
  <c r="P343"/>
  <c r="P341"/>
  <c r="P339"/>
  <c r="P337"/>
  <c r="P335"/>
  <c r="P333"/>
  <c r="P331"/>
  <c r="P329"/>
  <c r="P327"/>
  <c r="P325"/>
  <c r="P323"/>
  <c r="P321"/>
  <c r="P319"/>
  <c r="P317"/>
  <c r="P315"/>
  <c r="P313"/>
  <c r="P311"/>
  <c r="P309"/>
  <c r="P307"/>
  <c r="P305"/>
  <c r="P303"/>
  <c r="P301"/>
  <c r="P299"/>
  <c r="P297"/>
  <c r="P295"/>
  <c r="P293"/>
  <c r="P291"/>
  <c r="P289"/>
  <c r="P287"/>
  <c r="P285"/>
  <c r="P283"/>
  <c r="P281"/>
  <c r="P279"/>
  <c r="P277"/>
  <c r="P275"/>
  <c r="P273"/>
  <c r="P271"/>
  <c r="P269"/>
  <c r="P267"/>
  <c r="P265"/>
  <c r="P263"/>
  <c r="P261"/>
  <c r="P259"/>
  <c r="P257"/>
  <c r="P255"/>
  <c r="P253"/>
  <c r="P251"/>
  <c r="P249"/>
  <c r="P247"/>
  <c r="P245"/>
  <c r="P243"/>
  <c r="P241"/>
  <c r="P239"/>
  <c r="P237"/>
  <c r="P235"/>
  <c r="P233"/>
  <c r="P231"/>
  <c r="P229"/>
  <c r="P227"/>
  <c r="P225"/>
  <c r="P223"/>
  <c r="P221"/>
  <c r="P219"/>
  <c r="P217"/>
  <c r="P215"/>
  <c r="P213"/>
  <c r="P211"/>
  <c r="P209"/>
  <c r="P207"/>
  <c r="P205"/>
  <c r="P203"/>
  <c r="P201"/>
  <c r="P199"/>
  <c r="P197"/>
  <c r="P195"/>
  <c r="P193"/>
  <c r="P191"/>
  <c r="P189"/>
  <c r="P187"/>
  <c r="P185"/>
  <c r="P183"/>
  <c r="P181"/>
  <c r="P179"/>
  <c r="P177"/>
  <c r="P175"/>
  <c r="P173"/>
  <c r="P171"/>
  <c r="P169"/>
  <c r="P167"/>
  <c r="P165"/>
  <c r="P163"/>
  <c r="P161"/>
  <c r="P159"/>
  <c r="P157"/>
  <c r="P155"/>
  <c r="P153"/>
  <c r="P151"/>
  <c r="P149"/>
  <c r="P147"/>
  <c r="P145"/>
  <c r="P143"/>
  <c r="P141"/>
  <c r="P139"/>
  <c r="P137"/>
  <c r="P135"/>
  <c r="P133"/>
  <c r="P131"/>
  <c r="P129"/>
  <c r="P127"/>
  <c r="P125"/>
  <c r="P123"/>
  <c r="P121"/>
  <c r="P119"/>
  <c r="P117"/>
  <c r="P115"/>
  <c r="P113"/>
  <c r="P111"/>
  <c r="P109"/>
  <c r="P107"/>
  <c r="P105"/>
  <c r="P103"/>
  <c r="P101"/>
  <c r="P99"/>
  <c r="P97"/>
  <c r="P95"/>
  <c r="P93"/>
  <c r="P91"/>
  <c r="P89"/>
  <c r="P87"/>
  <c r="P85"/>
  <c r="P83"/>
  <c r="P81"/>
  <c r="P79"/>
  <c r="P77"/>
  <c r="P75"/>
  <c r="P73"/>
  <c r="P71"/>
  <c r="P69"/>
  <c r="P67"/>
  <c r="P65"/>
  <c r="P63"/>
  <c r="P61"/>
  <c r="P59"/>
  <c r="P57"/>
  <c r="P55"/>
  <c r="P53"/>
  <c r="P51"/>
  <c r="P49"/>
  <c r="P47"/>
  <c r="P45"/>
  <c r="P43"/>
  <c r="P41"/>
  <c r="P39"/>
  <c r="P37"/>
  <c r="P35"/>
  <c r="P33"/>
  <c r="P31"/>
  <c r="P29"/>
  <c r="P27"/>
  <c r="P25"/>
  <c r="P23"/>
  <c r="P21"/>
  <c r="P19"/>
  <c r="P17"/>
  <c r="P15"/>
  <c r="P13"/>
  <c r="P11"/>
  <c r="P10"/>
  <c r="P408"/>
  <c r="P406"/>
  <c r="P404"/>
  <c r="P402"/>
  <c r="P400"/>
  <c r="P398"/>
  <c r="P396"/>
  <c r="P394"/>
  <c r="P392"/>
  <c r="P390"/>
  <c r="P388"/>
  <c r="P386"/>
  <c r="P384"/>
  <c r="P382"/>
  <c r="P380"/>
  <c r="P378"/>
  <c r="P376"/>
  <c r="P374"/>
  <c r="P372"/>
  <c r="P370"/>
  <c r="P368"/>
  <c r="P366"/>
  <c r="P364"/>
  <c r="P362"/>
  <c r="P360"/>
  <c r="P358"/>
  <c r="P356"/>
  <c r="P354"/>
  <c r="P352"/>
  <c r="P350"/>
  <c r="P348"/>
  <c r="P346"/>
  <c r="P344"/>
  <c r="P342"/>
  <c r="P340"/>
  <c r="P338"/>
  <c r="P336"/>
  <c r="P334"/>
  <c r="P332"/>
  <c r="P330"/>
  <c r="P328"/>
  <c r="P326"/>
  <c r="P324"/>
  <c r="P322"/>
  <c r="P320"/>
  <c r="P318"/>
  <c r="P316"/>
  <c r="P314"/>
  <c r="P312"/>
  <c r="P310"/>
  <c r="P308"/>
  <c r="P306"/>
  <c r="P304"/>
  <c r="P302"/>
  <c r="P300"/>
  <c r="P298"/>
  <c r="P296"/>
  <c r="P294"/>
  <c r="P292"/>
  <c r="P290"/>
  <c r="P288"/>
  <c r="P286"/>
  <c r="P284"/>
  <c r="P282"/>
  <c r="P280"/>
  <c r="P278"/>
  <c r="P276"/>
  <c r="P274"/>
  <c r="P272"/>
  <c r="P270"/>
  <c r="P268"/>
  <c r="P266"/>
  <c r="P264"/>
  <c r="P262"/>
  <c r="P260"/>
  <c r="P258"/>
  <c r="P256"/>
  <c r="P254"/>
  <c r="P252"/>
  <c r="P250"/>
  <c r="P248"/>
  <c r="P246"/>
  <c r="P244"/>
  <c r="P242"/>
  <c r="P240"/>
  <c r="P238"/>
  <c r="P236"/>
  <c r="P234"/>
  <c r="P232"/>
  <c r="P230"/>
  <c r="P228"/>
  <c r="P226"/>
  <c r="P224"/>
  <c r="P222"/>
  <c r="P220"/>
  <c r="P218"/>
  <c r="P216"/>
  <c r="P214"/>
  <c r="P212"/>
  <c r="P210"/>
  <c r="P208"/>
  <c r="P206"/>
  <c r="P204"/>
  <c r="P202"/>
  <c r="P200"/>
  <c r="P198"/>
  <c r="P196"/>
  <c r="P194"/>
  <c r="P192"/>
  <c r="P190"/>
  <c r="P188"/>
  <c r="P186"/>
  <c r="P184"/>
  <c r="P182"/>
  <c r="P180"/>
  <c r="P178"/>
  <c r="P176"/>
  <c r="P174"/>
  <c r="P172"/>
  <c r="P170"/>
  <c r="P168"/>
  <c r="P166"/>
  <c r="P164"/>
  <c r="P162"/>
  <c r="P160"/>
  <c r="P158"/>
  <c r="P156"/>
  <c r="P154"/>
  <c r="P152"/>
  <c r="P150"/>
  <c r="P148"/>
  <c r="P146"/>
  <c r="P144"/>
  <c r="P142"/>
  <c r="P140"/>
  <c r="P138"/>
  <c r="P136"/>
  <c r="P134"/>
  <c r="P132"/>
  <c r="P130"/>
  <c r="P128"/>
  <c r="P126"/>
  <c r="P124"/>
  <c r="P122"/>
  <c r="P120"/>
  <c r="P118"/>
  <c r="P116"/>
  <c r="P114"/>
  <c r="P112"/>
  <c r="P110"/>
  <c r="P108"/>
  <c r="P106"/>
  <c r="P104"/>
  <c r="P102"/>
  <c r="P100"/>
  <c r="P98"/>
  <c r="P96"/>
  <c r="P94"/>
  <c r="P92"/>
  <c r="P90"/>
  <c r="P88"/>
  <c r="P86"/>
  <c r="P84"/>
  <c r="P82"/>
  <c r="P80"/>
  <c r="P78"/>
  <c r="P76"/>
  <c r="P74"/>
  <c r="P72"/>
  <c r="P70"/>
  <c r="P68"/>
  <c r="P66"/>
  <c r="P64"/>
  <c r="P62"/>
  <c r="P60"/>
  <c r="P58"/>
  <c r="P56"/>
  <c r="P54"/>
  <c r="P52"/>
  <c r="P50"/>
  <c r="P48"/>
  <c r="P46"/>
  <c r="P44"/>
  <c r="P42"/>
  <c r="P40"/>
  <c r="P38"/>
  <c r="P36"/>
  <c r="P34"/>
  <c r="P32"/>
  <c r="P30"/>
  <c r="P28"/>
  <c r="P26"/>
  <c r="P24"/>
  <c r="P22"/>
  <c r="P20"/>
  <c r="P18"/>
  <c r="P16"/>
  <c r="P14"/>
  <c r="B7" l="1"/>
  <c r="A7"/>
  <c r="V5" i="8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4"/>
  <c r="U4" i="7"/>
  <c r="V4"/>
  <c r="O4" i="8"/>
  <c r="O5" s="1"/>
  <c r="Q6" s="1"/>
  <c r="O3"/>
  <c r="A6"/>
  <c r="B6"/>
  <c r="S4"/>
  <c r="R4"/>
  <c r="T4" s="1"/>
  <c r="A6" i="7"/>
  <c r="S4"/>
  <c r="R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"/>
  <c r="B6"/>
  <c r="U111" i="8" l="1"/>
  <c r="U109"/>
  <c r="U107"/>
  <c r="U105"/>
  <c r="U103"/>
  <c r="U101"/>
  <c r="U99"/>
  <c r="U97"/>
  <c r="U95"/>
  <c r="U93"/>
  <c r="U91"/>
  <c r="U89"/>
  <c r="U87"/>
  <c r="U85"/>
  <c r="U83"/>
  <c r="U81"/>
  <c r="U79"/>
  <c r="U77"/>
  <c r="U75"/>
  <c r="U73"/>
  <c r="U71"/>
  <c r="U69"/>
  <c r="U67"/>
  <c r="U65"/>
  <c r="U63"/>
  <c r="U61"/>
  <c r="U59"/>
  <c r="U57"/>
  <c r="U55"/>
  <c r="U53"/>
  <c r="U51"/>
  <c r="U49"/>
  <c r="U47"/>
  <c r="U45"/>
  <c r="U43"/>
  <c r="U41"/>
  <c r="U39"/>
  <c r="U37"/>
  <c r="U35"/>
  <c r="U33"/>
  <c r="U31"/>
  <c r="U29"/>
  <c r="U27"/>
  <c r="U25"/>
  <c r="U23"/>
  <c r="U21"/>
  <c r="U19"/>
  <c r="U17"/>
  <c r="U15"/>
  <c r="U13"/>
  <c r="U11"/>
  <c r="U9"/>
  <c r="U7"/>
  <c r="U5"/>
  <c r="U4"/>
  <c r="U110"/>
  <c r="U108"/>
  <c r="U106"/>
  <c r="U104"/>
  <c r="U102"/>
  <c r="U100"/>
  <c r="U98"/>
  <c r="U96"/>
  <c r="U94"/>
  <c r="U92"/>
  <c r="U90"/>
  <c r="U88"/>
  <c r="U86"/>
  <c r="U84"/>
  <c r="U82"/>
  <c r="U80"/>
  <c r="U78"/>
  <c r="U76"/>
  <c r="U74"/>
  <c r="U72"/>
  <c r="U70"/>
  <c r="U68"/>
  <c r="U66"/>
  <c r="U64"/>
  <c r="U62"/>
  <c r="U60"/>
  <c r="U58"/>
  <c r="U56"/>
  <c r="U54"/>
  <c r="U52"/>
  <c r="U50"/>
  <c r="U48"/>
  <c r="U46"/>
  <c r="U44"/>
  <c r="U42"/>
  <c r="U40"/>
  <c r="U38"/>
  <c r="U36"/>
  <c r="U34"/>
  <c r="U32"/>
  <c r="U30"/>
  <c r="U28"/>
  <c r="U26"/>
  <c r="U24"/>
  <c r="U22"/>
  <c r="U20"/>
  <c r="U18"/>
  <c r="U16"/>
  <c r="U14"/>
  <c r="U12"/>
  <c r="U10"/>
  <c r="U8"/>
  <c r="U6"/>
  <c r="Q108"/>
  <c r="Q106"/>
  <c r="Q104"/>
  <c r="Q102"/>
  <c r="Q100"/>
  <c r="Q98"/>
  <c r="Q96"/>
  <c r="Q94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110"/>
  <c r="T111"/>
  <c r="T109"/>
  <c r="T107"/>
  <c r="T105"/>
  <c r="T103"/>
  <c r="T101"/>
  <c r="T99"/>
  <c r="T97"/>
  <c r="T95"/>
  <c r="T93"/>
  <c r="T91"/>
  <c r="T89"/>
  <c r="T87"/>
  <c r="T85"/>
  <c r="T83"/>
  <c r="T81"/>
  <c r="T79"/>
  <c r="T77"/>
  <c r="T75"/>
  <c r="T73"/>
  <c r="T71"/>
  <c r="T69"/>
  <c r="T67"/>
  <c r="T65"/>
  <c r="T63"/>
  <c r="T61"/>
  <c r="T59"/>
  <c r="T57"/>
  <c r="T55"/>
  <c r="T53"/>
  <c r="T51"/>
  <c r="T49"/>
  <c r="T47"/>
  <c r="T45"/>
  <c r="T43"/>
  <c r="T41"/>
  <c r="T39"/>
  <c r="T37"/>
  <c r="T35"/>
  <c r="T33"/>
  <c r="T31"/>
  <c r="T29"/>
  <c r="T27"/>
  <c r="T25"/>
  <c r="T23"/>
  <c r="T21"/>
  <c r="T19"/>
  <c r="T17"/>
  <c r="T15"/>
  <c r="T13"/>
  <c r="T11"/>
  <c r="T9"/>
  <c r="T7"/>
  <c r="T5"/>
  <c r="Q107"/>
  <c r="Q105"/>
  <c r="Q103"/>
  <c r="Q101"/>
  <c r="Q99"/>
  <c r="Q97"/>
  <c r="Q95"/>
  <c r="Q93"/>
  <c r="Q111"/>
  <c r="Q109"/>
  <c r="T110"/>
  <c r="T108"/>
  <c r="T106"/>
  <c r="T104"/>
  <c r="T102"/>
  <c r="T100"/>
  <c r="T98"/>
  <c r="T96"/>
  <c r="T94"/>
  <c r="T92"/>
  <c r="T90"/>
  <c r="T88"/>
  <c r="T86"/>
  <c r="T84"/>
  <c r="T82"/>
  <c r="T80"/>
  <c r="T78"/>
  <c r="T76"/>
  <c r="T74"/>
  <c r="T72"/>
  <c r="T70"/>
  <c r="T68"/>
  <c r="T66"/>
  <c r="T64"/>
  <c r="T62"/>
  <c r="T60"/>
  <c r="T58"/>
  <c r="T56"/>
  <c r="T54"/>
  <c r="T52"/>
  <c r="T50"/>
  <c r="T48"/>
  <c r="T46"/>
  <c r="T44"/>
  <c r="T42"/>
  <c r="T40"/>
  <c r="T38"/>
  <c r="T36"/>
  <c r="T34"/>
  <c r="T32"/>
  <c r="T30"/>
  <c r="T28"/>
  <c r="T26"/>
  <c r="T24"/>
  <c r="T22"/>
  <c r="T20"/>
  <c r="T18"/>
  <c r="T16"/>
  <c r="T14"/>
  <c r="T12"/>
  <c r="T10"/>
  <c r="T8"/>
  <c r="T6"/>
  <c r="Q4"/>
  <c r="Q43"/>
  <c r="Q41"/>
  <c r="Q39"/>
  <c r="Q37"/>
  <c r="Q35"/>
  <c r="Q33"/>
  <c r="Q31"/>
  <c r="Q29"/>
  <c r="Q27"/>
  <c r="Q25"/>
  <c r="Q23"/>
  <c r="Q21"/>
  <c r="Q19"/>
  <c r="Q17"/>
  <c r="Q15"/>
  <c r="Q13"/>
  <c r="Q11"/>
  <c r="Q9"/>
  <c r="Q7"/>
  <c r="Q5"/>
  <c r="Q44"/>
  <c r="Q42"/>
  <c r="Q40"/>
  <c r="Q38"/>
  <c r="Q36"/>
  <c r="Q34"/>
  <c r="Q32"/>
  <c r="Q30"/>
  <c r="Q28"/>
  <c r="Q26"/>
  <c r="Q24"/>
  <c r="Q22"/>
  <c r="Q20"/>
  <c r="Q18"/>
  <c r="Q16"/>
  <c r="Q14"/>
  <c r="Q12"/>
  <c r="Q10"/>
  <c r="Q8"/>
  <c r="T6" i="7"/>
  <c r="T4"/>
  <c r="T43"/>
  <c r="T41"/>
  <c r="T39"/>
  <c r="T37"/>
  <c r="T35"/>
  <c r="T33"/>
  <c r="T31"/>
  <c r="T29"/>
  <c r="T27"/>
  <c r="T25"/>
  <c r="T23"/>
  <c r="T21"/>
  <c r="T19"/>
  <c r="T17"/>
  <c r="T15"/>
  <c r="T13"/>
  <c r="T11"/>
  <c r="T9"/>
  <c r="T7"/>
  <c r="T5"/>
  <c r="T44"/>
  <c r="T42"/>
  <c r="T40"/>
  <c r="T38"/>
  <c r="T36"/>
  <c r="T34"/>
  <c r="T32"/>
  <c r="T30"/>
  <c r="T28"/>
  <c r="T26"/>
  <c r="T24"/>
  <c r="T22"/>
  <c r="T20"/>
  <c r="T18"/>
  <c r="T16"/>
  <c r="T14"/>
  <c r="T12"/>
  <c r="T10"/>
  <c r="T8"/>
  <c r="V5" l="1"/>
  <c r="V6" s="1"/>
  <c r="V7" s="1"/>
  <c r="V8" s="1"/>
  <c r="V9" s="1"/>
  <c r="V10" s="1"/>
  <c r="V11" s="1"/>
  <c r="V12" s="1"/>
  <c r="V13" s="1"/>
  <c r="V14" s="1"/>
  <c r="V15" s="1"/>
  <c r="V16" s="1"/>
  <c r="V17" s="1"/>
  <c r="V18" s="1"/>
  <c r="V19" s="1"/>
  <c r="V20" s="1"/>
  <c r="V21" s="1"/>
  <c r="V22" s="1"/>
  <c r="V23" s="1"/>
  <c r="V24" s="1"/>
  <c r="V25" s="1"/>
  <c r="V26" s="1"/>
  <c r="V27" s="1"/>
  <c r="V28" s="1"/>
  <c r="V29" s="1"/>
  <c r="V30" s="1"/>
  <c r="V31" s="1"/>
  <c r="V32" s="1"/>
  <c r="V33" s="1"/>
  <c r="V34" s="1"/>
  <c r="V35" s="1"/>
  <c r="V36" s="1"/>
  <c r="V37" s="1"/>
  <c r="V38" s="1"/>
  <c r="V39" s="1"/>
  <c r="V40" s="1"/>
  <c r="V41" s="1"/>
  <c r="V42" s="1"/>
  <c r="V43" s="1"/>
  <c r="V44" s="1"/>
  <c r="B5" i="6" l="1"/>
  <c r="B4"/>
  <c r="B4" i="2"/>
  <c r="B4" i="5"/>
  <c r="B5" s="1"/>
  <c r="Q13" s="1"/>
  <c r="B4" i="4"/>
  <c r="B5"/>
  <c r="B4" i="3"/>
  <c r="B5" i="2"/>
  <c r="Q92" i="3" l="1"/>
  <c r="A6"/>
  <c r="B6"/>
  <c r="M10" i="2"/>
  <c r="B7"/>
  <c r="AN11" i="6"/>
  <c r="AO11" s="1"/>
  <c r="AP11" s="1"/>
  <c r="AQ11" s="1"/>
  <c r="AR11" s="1"/>
  <c r="AS11" s="1"/>
  <c r="AT11" s="1"/>
  <c r="AU11" s="1"/>
  <c r="AV11" s="1"/>
  <c r="AW11" s="1"/>
  <c r="AX11" s="1"/>
  <c r="AY11" s="1"/>
  <c r="AZ11" s="1"/>
  <c r="BA11" s="1"/>
  <c r="BB11" s="1"/>
  <c r="BC11" s="1"/>
  <c r="BD11" s="1"/>
  <c r="BE11" s="1"/>
  <c r="BF11" s="1"/>
  <c r="BG11" s="1"/>
  <c r="BH11" s="1"/>
  <c r="AN411"/>
  <c r="AO411" s="1"/>
  <c r="AP411" s="1"/>
  <c r="AQ411" s="1"/>
  <c r="AR411" s="1"/>
  <c r="AS411" s="1"/>
  <c r="AT411" s="1"/>
  <c r="AU411" s="1"/>
  <c r="AV411" s="1"/>
  <c r="AW411" s="1"/>
  <c r="AX411" s="1"/>
  <c r="AY411" s="1"/>
  <c r="AZ411" s="1"/>
  <c r="BA411" s="1"/>
  <c r="BB411" s="1"/>
  <c r="BC411" s="1"/>
  <c r="BD411" s="1"/>
  <c r="BE411" s="1"/>
  <c r="BF411" s="1"/>
  <c r="BG411" s="1"/>
  <c r="BH411" s="1"/>
  <c r="AN409"/>
  <c r="AO409" s="1"/>
  <c r="AP409" s="1"/>
  <c r="AQ409" s="1"/>
  <c r="AR409" s="1"/>
  <c r="AS409" s="1"/>
  <c r="AT409" s="1"/>
  <c r="AU409" s="1"/>
  <c r="AV409" s="1"/>
  <c r="AW409" s="1"/>
  <c r="AX409" s="1"/>
  <c r="AY409" s="1"/>
  <c r="AZ409" s="1"/>
  <c r="BA409" s="1"/>
  <c r="BB409" s="1"/>
  <c r="BC409" s="1"/>
  <c r="BD409" s="1"/>
  <c r="BE409" s="1"/>
  <c r="BF409" s="1"/>
  <c r="BG409" s="1"/>
  <c r="BH409" s="1"/>
  <c r="AN407"/>
  <c r="AO407" s="1"/>
  <c r="AP407" s="1"/>
  <c r="AQ407" s="1"/>
  <c r="AR407" s="1"/>
  <c r="AS407" s="1"/>
  <c r="AT407" s="1"/>
  <c r="AU407" s="1"/>
  <c r="AV407" s="1"/>
  <c r="AW407" s="1"/>
  <c r="AX407" s="1"/>
  <c r="AY407" s="1"/>
  <c r="AZ407" s="1"/>
  <c r="BA407" s="1"/>
  <c r="BB407" s="1"/>
  <c r="BC407" s="1"/>
  <c r="BD407" s="1"/>
  <c r="BE407" s="1"/>
  <c r="BF407" s="1"/>
  <c r="BG407" s="1"/>
  <c r="BH407" s="1"/>
  <c r="AN405"/>
  <c r="AO405" s="1"/>
  <c r="AP405" s="1"/>
  <c r="AQ405" s="1"/>
  <c r="AR405" s="1"/>
  <c r="AS405" s="1"/>
  <c r="AT405" s="1"/>
  <c r="AU405" s="1"/>
  <c r="AV405" s="1"/>
  <c r="AW405" s="1"/>
  <c r="AX405" s="1"/>
  <c r="AY405" s="1"/>
  <c r="AZ405" s="1"/>
  <c r="BA405" s="1"/>
  <c r="BB405" s="1"/>
  <c r="BC405" s="1"/>
  <c r="BD405" s="1"/>
  <c r="BE405" s="1"/>
  <c r="BF405" s="1"/>
  <c r="BG405" s="1"/>
  <c r="BH405" s="1"/>
  <c r="AN403"/>
  <c r="AO403" s="1"/>
  <c r="AP403" s="1"/>
  <c r="AQ403" s="1"/>
  <c r="AR403" s="1"/>
  <c r="AS403" s="1"/>
  <c r="AT403" s="1"/>
  <c r="AU403" s="1"/>
  <c r="AV403" s="1"/>
  <c r="AW403" s="1"/>
  <c r="AX403" s="1"/>
  <c r="AY403" s="1"/>
  <c r="AZ403" s="1"/>
  <c r="BA403" s="1"/>
  <c r="BB403" s="1"/>
  <c r="BC403" s="1"/>
  <c r="BD403" s="1"/>
  <c r="BE403" s="1"/>
  <c r="BF403" s="1"/>
  <c r="BG403" s="1"/>
  <c r="BH403" s="1"/>
  <c r="AN401"/>
  <c r="AO401" s="1"/>
  <c r="AP401" s="1"/>
  <c r="AQ401" s="1"/>
  <c r="AR401" s="1"/>
  <c r="AS401" s="1"/>
  <c r="AT401" s="1"/>
  <c r="AU401" s="1"/>
  <c r="AV401" s="1"/>
  <c r="AW401" s="1"/>
  <c r="AX401" s="1"/>
  <c r="AY401" s="1"/>
  <c r="AZ401" s="1"/>
  <c r="BA401" s="1"/>
  <c r="BB401" s="1"/>
  <c r="BC401" s="1"/>
  <c r="BD401" s="1"/>
  <c r="BE401" s="1"/>
  <c r="BF401" s="1"/>
  <c r="BG401" s="1"/>
  <c r="BH401" s="1"/>
  <c r="AN399"/>
  <c r="AO399" s="1"/>
  <c r="AP399" s="1"/>
  <c r="AQ399" s="1"/>
  <c r="AR399" s="1"/>
  <c r="AS399" s="1"/>
  <c r="AT399" s="1"/>
  <c r="AU399" s="1"/>
  <c r="AV399" s="1"/>
  <c r="AW399" s="1"/>
  <c r="AX399" s="1"/>
  <c r="AY399" s="1"/>
  <c r="AZ399" s="1"/>
  <c r="BA399" s="1"/>
  <c r="BB399" s="1"/>
  <c r="BC399" s="1"/>
  <c r="BD399" s="1"/>
  <c r="BE399" s="1"/>
  <c r="BF399" s="1"/>
  <c r="BG399" s="1"/>
  <c r="BH399" s="1"/>
  <c r="AN397"/>
  <c r="AO397" s="1"/>
  <c r="AP397" s="1"/>
  <c r="AQ397" s="1"/>
  <c r="AR397" s="1"/>
  <c r="AS397" s="1"/>
  <c r="AT397" s="1"/>
  <c r="AU397" s="1"/>
  <c r="AV397" s="1"/>
  <c r="AW397" s="1"/>
  <c r="AX397" s="1"/>
  <c r="AY397" s="1"/>
  <c r="AZ397" s="1"/>
  <c r="BA397" s="1"/>
  <c r="BB397" s="1"/>
  <c r="BC397" s="1"/>
  <c r="BD397" s="1"/>
  <c r="BE397" s="1"/>
  <c r="BF397" s="1"/>
  <c r="BG397" s="1"/>
  <c r="BH397" s="1"/>
  <c r="AN395"/>
  <c r="AO395" s="1"/>
  <c r="AP395" s="1"/>
  <c r="AQ395" s="1"/>
  <c r="AR395" s="1"/>
  <c r="AS395" s="1"/>
  <c r="AT395" s="1"/>
  <c r="AU395" s="1"/>
  <c r="AV395" s="1"/>
  <c r="AW395" s="1"/>
  <c r="AX395" s="1"/>
  <c r="AY395" s="1"/>
  <c r="AZ395" s="1"/>
  <c r="BA395" s="1"/>
  <c r="BB395" s="1"/>
  <c r="BC395" s="1"/>
  <c r="BD395" s="1"/>
  <c r="BE395" s="1"/>
  <c r="BF395" s="1"/>
  <c r="BG395" s="1"/>
  <c r="BH395" s="1"/>
  <c r="AN393"/>
  <c r="AO393" s="1"/>
  <c r="AP393" s="1"/>
  <c r="AQ393" s="1"/>
  <c r="AR393" s="1"/>
  <c r="AS393" s="1"/>
  <c r="AT393" s="1"/>
  <c r="AU393" s="1"/>
  <c r="AV393" s="1"/>
  <c r="AW393" s="1"/>
  <c r="AX393" s="1"/>
  <c r="AY393" s="1"/>
  <c r="AZ393" s="1"/>
  <c r="BA393" s="1"/>
  <c r="BB393" s="1"/>
  <c r="BC393" s="1"/>
  <c r="BD393" s="1"/>
  <c r="BE393" s="1"/>
  <c r="BF393" s="1"/>
  <c r="BG393" s="1"/>
  <c r="BH393" s="1"/>
  <c r="AN391"/>
  <c r="AO391" s="1"/>
  <c r="AP391" s="1"/>
  <c r="AQ391" s="1"/>
  <c r="AR391" s="1"/>
  <c r="AS391" s="1"/>
  <c r="AT391" s="1"/>
  <c r="AU391" s="1"/>
  <c r="AV391" s="1"/>
  <c r="AW391" s="1"/>
  <c r="AX391" s="1"/>
  <c r="AY391" s="1"/>
  <c r="AZ391" s="1"/>
  <c r="BA391" s="1"/>
  <c r="BB391" s="1"/>
  <c r="BC391" s="1"/>
  <c r="BD391" s="1"/>
  <c r="BE391" s="1"/>
  <c r="BF391" s="1"/>
  <c r="BG391" s="1"/>
  <c r="BH391" s="1"/>
  <c r="AN389"/>
  <c r="AO389" s="1"/>
  <c r="AP389" s="1"/>
  <c r="AQ389" s="1"/>
  <c r="AR389" s="1"/>
  <c r="AS389" s="1"/>
  <c r="AT389" s="1"/>
  <c r="AU389" s="1"/>
  <c r="AV389" s="1"/>
  <c r="AW389" s="1"/>
  <c r="AX389" s="1"/>
  <c r="AY389" s="1"/>
  <c r="AZ389" s="1"/>
  <c r="BA389" s="1"/>
  <c r="BB389" s="1"/>
  <c r="BC389" s="1"/>
  <c r="BD389" s="1"/>
  <c r="BE389" s="1"/>
  <c r="BF389" s="1"/>
  <c r="BG389" s="1"/>
  <c r="BH389" s="1"/>
  <c r="AN387"/>
  <c r="AO387" s="1"/>
  <c r="AP387" s="1"/>
  <c r="AQ387" s="1"/>
  <c r="AR387" s="1"/>
  <c r="AS387" s="1"/>
  <c r="AT387" s="1"/>
  <c r="AU387" s="1"/>
  <c r="AV387" s="1"/>
  <c r="AW387" s="1"/>
  <c r="AX387" s="1"/>
  <c r="AY387" s="1"/>
  <c r="AZ387" s="1"/>
  <c r="BA387" s="1"/>
  <c r="BB387" s="1"/>
  <c r="BC387" s="1"/>
  <c r="BD387" s="1"/>
  <c r="BE387" s="1"/>
  <c r="BF387" s="1"/>
  <c r="BG387" s="1"/>
  <c r="BH387" s="1"/>
  <c r="AN385"/>
  <c r="AO385" s="1"/>
  <c r="AP385" s="1"/>
  <c r="AQ385" s="1"/>
  <c r="AR385" s="1"/>
  <c r="AS385" s="1"/>
  <c r="AT385" s="1"/>
  <c r="AU385" s="1"/>
  <c r="AV385" s="1"/>
  <c r="AW385" s="1"/>
  <c r="AX385" s="1"/>
  <c r="AY385" s="1"/>
  <c r="AZ385" s="1"/>
  <c r="BA385" s="1"/>
  <c r="BB385" s="1"/>
  <c r="BC385" s="1"/>
  <c r="BD385" s="1"/>
  <c r="BE385" s="1"/>
  <c r="BF385" s="1"/>
  <c r="BG385" s="1"/>
  <c r="BH385" s="1"/>
  <c r="AN383"/>
  <c r="AO383" s="1"/>
  <c r="AP383" s="1"/>
  <c r="AQ383" s="1"/>
  <c r="AR383" s="1"/>
  <c r="AS383" s="1"/>
  <c r="AT383" s="1"/>
  <c r="AU383" s="1"/>
  <c r="AV383" s="1"/>
  <c r="AW383" s="1"/>
  <c r="AX383" s="1"/>
  <c r="AY383" s="1"/>
  <c r="AZ383" s="1"/>
  <c r="BA383" s="1"/>
  <c r="BB383" s="1"/>
  <c r="BC383" s="1"/>
  <c r="BD383" s="1"/>
  <c r="BE383" s="1"/>
  <c r="BF383" s="1"/>
  <c r="BG383" s="1"/>
  <c r="BH383" s="1"/>
  <c r="AN381"/>
  <c r="AO381" s="1"/>
  <c r="AP381" s="1"/>
  <c r="AQ381" s="1"/>
  <c r="AR381" s="1"/>
  <c r="AS381" s="1"/>
  <c r="AT381" s="1"/>
  <c r="AU381" s="1"/>
  <c r="AV381" s="1"/>
  <c r="AW381" s="1"/>
  <c r="AX381" s="1"/>
  <c r="AY381" s="1"/>
  <c r="AZ381" s="1"/>
  <c r="BA381" s="1"/>
  <c r="BB381" s="1"/>
  <c r="BC381" s="1"/>
  <c r="BD381" s="1"/>
  <c r="BE381" s="1"/>
  <c r="BF381" s="1"/>
  <c r="BG381" s="1"/>
  <c r="BH381" s="1"/>
  <c r="AN379"/>
  <c r="AO379" s="1"/>
  <c r="AP379" s="1"/>
  <c r="AQ379" s="1"/>
  <c r="AR379" s="1"/>
  <c r="AS379" s="1"/>
  <c r="AT379" s="1"/>
  <c r="AU379" s="1"/>
  <c r="AV379" s="1"/>
  <c r="AW379" s="1"/>
  <c r="AX379" s="1"/>
  <c r="AY379" s="1"/>
  <c r="AZ379" s="1"/>
  <c r="BA379" s="1"/>
  <c r="BB379" s="1"/>
  <c r="BC379" s="1"/>
  <c r="BD379" s="1"/>
  <c r="BE379" s="1"/>
  <c r="BF379" s="1"/>
  <c r="BG379" s="1"/>
  <c r="BH379" s="1"/>
  <c r="AN377"/>
  <c r="AO377" s="1"/>
  <c r="AP377" s="1"/>
  <c r="AQ377" s="1"/>
  <c r="AR377" s="1"/>
  <c r="AS377" s="1"/>
  <c r="AT377" s="1"/>
  <c r="AU377" s="1"/>
  <c r="AV377" s="1"/>
  <c r="AW377" s="1"/>
  <c r="AX377" s="1"/>
  <c r="AY377" s="1"/>
  <c r="AZ377" s="1"/>
  <c r="BA377" s="1"/>
  <c r="BB377" s="1"/>
  <c r="BC377" s="1"/>
  <c r="BD377" s="1"/>
  <c r="BE377" s="1"/>
  <c r="BF377" s="1"/>
  <c r="BG377" s="1"/>
  <c r="BH377" s="1"/>
  <c r="AN375"/>
  <c r="AO375" s="1"/>
  <c r="AP375" s="1"/>
  <c r="AQ375" s="1"/>
  <c r="AR375" s="1"/>
  <c r="AS375" s="1"/>
  <c r="AT375" s="1"/>
  <c r="AU375" s="1"/>
  <c r="AV375" s="1"/>
  <c r="AW375" s="1"/>
  <c r="AX375" s="1"/>
  <c r="AY375" s="1"/>
  <c r="AZ375" s="1"/>
  <c r="BA375" s="1"/>
  <c r="BB375" s="1"/>
  <c r="BC375" s="1"/>
  <c r="BD375" s="1"/>
  <c r="BE375" s="1"/>
  <c r="BF375" s="1"/>
  <c r="BG375" s="1"/>
  <c r="BH375" s="1"/>
  <c r="AN373"/>
  <c r="AO373" s="1"/>
  <c r="AP373" s="1"/>
  <c r="AQ373" s="1"/>
  <c r="AR373" s="1"/>
  <c r="AS373" s="1"/>
  <c r="AT373" s="1"/>
  <c r="AU373" s="1"/>
  <c r="AV373" s="1"/>
  <c r="AW373" s="1"/>
  <c r="AX373" s="1"/>
  <c r="AY373" s="1"/>
  <c r="AZ373" s="1"/>
  <c r="BA373" s="1"/>
  <c r="BB373" s="1"/>
  <c r="BC373" s="1"/>
  <c r="BD373" s="1"/>
  <c r="BE373" s="1"/>
  <c r="BF373" s="1"/>
  <c r="BG373" s="1"/>
  <c r="BH373" s="1"/>
  <c r="AN371"/>
  <c r="AO371" s="1"/>
  <c r="AP371" s="1"/>
  <c r="AQ371" s="1"/>
  <c r="AR371" s="1"/>
  <c r="AS371" s="1"/>
  <c r="AT371" s="1"/>
  <c r="AU371" s="1"/>
  <c r="AV371" s="1"/>
  <c r="AW371" s="1"/>
  <c r="AX371" s="1"/>
  <c r="AY371" s="1"/>
  <c r="AZ371" s="1"/>
  <c r="BA371" s="1"/>
  <c r="BB371" s="1"/>
  <c r="BC371" s="1"/>
  <c r="BD371" s="1"/>
  <c r="BE371" s="1"/>
  <c r="BF371" s="1"/>
  <c r="BG371" s="1"/>
  <c r="BH371" s="1"/>
  <c r="AN369"/>
  <c r="AO369" s="1"/>
  <c r="AP369" s="1"/>
  <c r="AQ369" s="1"/>
  <c r="AR369" s="1"/>
  <c r="AS369" s="1"/>
  <c r="AT369" s="1"/>
  <c r="AU369" s="1"/>
  <c r="AV369" s="1"/>
  <c r="AW369" s="1"/>
  <c r="AX369" s="1"/>
  <c r="AY369" s="1"/>
  <c r="AZ369" s="1"/>
  <c r="BA369" s="1"/>
  <c r="BB369" s="1"/>
  <c r="BC369" s="1"/>
  <c r="BD369" s="1"/>
  <c r="BE369" s="1"/>
  <c r="BF369" s="1"/>
  <c r="BG369" s="1"/>
  <c r="BH369" s="1"/>
  <c r="AN367"/>
  <c r="AO367" s="1"/>
  <c r="AP367" s="1"/>
  <c r="AQ367" s="1"/>
  <c r="AR367" s="1"/>
  <c r="AS367" s="1"/>
  <c r="AT367" s="1"/>
  <c r="AU367" s="1"/>
  <c r="AV367" s="1"/>
  <c r="AW367" s="1"/>
  <c r="AX367" s="1"/>
  <c r="AY367" s="1"/>
  <c r="AZ367" s="1"/>
  <c r="BA367" s="1"/>
  <c r="BB367" s="1"/>
  <c r="BC367" s="1"/>
  <c r="BD367" s="1"/>
  <c r="BE367" s="1"/>
  <c r="BF367" s="1"/>
  <c r="BG367" s="1"/>
  <c r="BH367" s="1"/>
  <c r="AN365"/>
  <c r="AO365" s="1"/>
  <c r="AP365" s="1"/>
  <c r="AQ365" s="1"/>
  <c r="AR365" s="1"/>
  <c r="AS365" s="1"/>
  <c r="AT365" s="1"/>
  <c r="AU365" s="1"/>
  <c r="AV365" s="1"/>
  <c r="AW365" s="1"/>
  <c r="AX365" s="1"/>
  <c r="AY365" s="1"/>
  <c r="AZ365" s="1"/>
  <c r="BA365" s="1"/>
  <c r="BB365" s="1"/>
  <c r="BC365" s="1"/>
  <c r="BD365" s="1"/>
  <c r="BE365" s="1"/>
  <c r="BF365" s="1"/>
  <c r="BG365" s="1"/>
  <c r="BH365" s="1"/>
  <c r="AN363"/>
  <c r="AO363" s="1"/>
  <c r="AP363" s="1"/>
  <c r="AQ363" s="1"/>
  <c r="AR363" s="1"/>
  <c r="AS363" s="1"/>
  <c r="AT363" s="1"/>
  <c r="AU363" s="1"/>
  <c r="AV363" s="1"/>
  <c r="AW363" s="1"/>
  <c r="AX363" s="1"/>
  <c r="AY363" s="1"/>
  <c r="AZ363" s="1"/>
  <c r="BA363" s="1"/>
  <c r="BB363" s="1"/>
  <c r="BC363" s="1"/>
  <c r="BD363" s="1"/>
  <c r="BE363" s="1"/>
  <c r="BF363" s="1"/>
  <c r="BG363" s="1"/>
  <c r="BH363" s="1"/>
  <c r="AN361"/>
  <c r="AO361" s="1"/>
  <c r="AP361" s="1"/>
  <c r="AQ361" s="1"/>
  <c r="AR361" s="1"/>
  <c r="AS361" s="1"/>
  <c r="AT361" s="1"/>
  <c r="AU361" s="1"/>
  <c r="AV361" s="1"/>
  <c r="AW361" s="1"/>
  <c r="AX361" s="1"/>
  <c r="AY361" s="1"/>
  <c r="AZ361" s="1"/>
  <c r="BA361" s="1"/>
  <c r="BB361" s="1"/>
  <c r="BC361" s="1"/>
  <c r="BD361" s="1"/>
  <c r="BE361" s="1"/>
  <c r="BF361" s="1"/>
  <c r="BG361" s="1"/>
  <c r="BH361" s="1"/>
  <c r="AN359"/>
  <c r="AO359" s="1"/>
  <c r="AP359" s="1"/>
  <c r="AQ359" s="1"/>
  <c r="AR359" s="1"/>
  <c r="AS359" s="1"/>
  <c r="AT359" s="1"/>
  <c r="AU359" s="1"/>
  <c r="AV359" s="1"/>
  <c r="AW359" s="1"/>
  <c r="AX359" s="1"/>
  <c r="AY359" s="1"/>
  <c r="AZ359" s="1"/>
  <c r="BA359" s="1"/>
  <c r="BB359" s="1"/>
  <c r="BC359" s="1"/>
  <c r="BD359" s="1"/>
  <c r="BE359" s="1"/>
  <c r="BF359" s="1"/>
  <c r="BG359" s="1"/>
  <c r="BH359" s="1"/>
  <c r="AN357"/>
  <c r="AO357" s="1"/>
  <c r="AP357" s="1"/>
  <c r="AQ357" s="1"/>
  <c r="AR357" s="1"/>
  <c r="AS357" s="1"/>
  <c r="AT357" s="1"/>
  <c r="AU357" s="1"/>
  <c r="AV357" s="1"/>
  <c r="AW357" s="1"/>
  <c r="AX357" s="1"/>
  <c r="AY357" s="1"/>
  <c r="AZ357" s="1"/>
  <c r="BA357" s="1"/>
  <c r="BB357" s="1"/>
  <c r="BC357" s="1"/>
  <c r="BD357" s="1"/>
  <c r="BE357" s="1"/>
  <c r="BF357" s="1"/>
  <c r="BG357" s="1"/>
  <c r="BH357" s="1"/>
  <c r="AN355"/>
  <c r="AO355" s="1"/>
  <c r="AP355" s="1"/>
  <c r="AQ355" s="1"/>
  <c r="AR355" s="1"/>
  <c r="AS355" s="1"/>
  <c r="AT355" s="1"/>
  <c r="AU355" s="1"/>
  <c r="AV355" s="1"/>
  <c r="AW355" s="1"/>
  <c r="AX355" s="1"/>
  <c r="AY355" s="1"/>
  <c r="AZ355" s="1"/>
  <c r="BA355" s="1"/>
  <c r="BB355" s="1"/>
  <c r="BC355" s="1"/>
  <c r="BD355" s="1"/>
  <c r="BE355" s="1"/>
  <c r="BF355" s="1"/>
  <c r="BG355" s="1"/>
  <c r="BH355" s="1"/>
  <c r="AN353"/>
  <c r="AO353" s="1"/>
  <c r="AP353" s="1"/>
  <c r="AQ353" s="1"/>
  <c r="AR353" s="1"/>
  <c r="AS353" s="1"/>
  <c r="AT353" s="1"/>
  <c r="AU353" s="1"/>
  <c r="AV353" s="1"/>
  <c r="AW353" s="1"/>
  <c r="AX353" s="1"/>
  <c r="AY353" s="1"/>
  <c r="AZ353" s="1"/>
  <c r="BA353" s="1"/>
  <c r="BB353" s="1"/>
  <c r="BC353" s="1"/>
  <c r="BD353" s="1"/>
  <c r="BE353" s="1"/>
  <c r="BF353" s="1"/>
  <c r="BG353" s="1"/>
  <c r="BH353" s="1"/>
  <c r="AN351"/>
  <c r="AO351" s="1"/>
  <c r="AP351" s="1"/>
  <c r="AQ351" s="1"/>
  <c r="AR351" s="1"/>
  <c r="AS351" s="1"/>
  <c r="AT351" s="1"/>
  <c r="AU351" s="1"/>
  <c r="AV351" s="1"/>
  <c r="AW351" s="1"/>
  <c r="AX351" s="1"/>
  <c r="AY351" s="1"/>
  <c r="AZ351" s="1"/>
  <c r="BA351" s="1"/>
  <c r="BB351" s="1"/>
  <c r="BC351" s="1"/>
  <c r="BD351" s="1"/>
  <c r="BE351" s="1"/>
  <c r="BF351" s="1"/>
  <c r="BG351" s="1"/>
  <c r="BH351" s="1"/>
  <c r="AN349"/>
  <c r="AO349" s="1"/>
  <c r="AP349" s="1"/>
  <c r="AQ349" s="1"/>
  <c r="AR349" s="1"/>
  <c r="AS349" s="1"/>
  <c r="AT349" s="1"/>
  <c r="AU349" s="1"/>
  <c r="AV349" s="1"/>
  <c r="AW349" s="1"/>
  <c r="AX349" s="1"/>
  <c r="AY349" s="1"/>
  <c r="AZ349" s="1"/>
  <c r="BA349" s="1"/>
  <c r="BB349" s="1"/>
  <c r="BC349" s="1"/>
  <c r="BD349" s="1"/>
  <c r="BE349" s="1"/>
  <c r="BF349" s="1"/>
  <c r="BG349" s="1"/>
  <c r="BH349" s="1"/>
  <c r="AN347"/>
  <c r="AO347" s="1"/>
  <c r="AP347" s="1"/>
  <c r="AQ347" s="1"/>
  <c r="AR347" s="1"/>
  <c r="AS347" s="1"/>
  <c r="AT347" s="1"/>
  <c r="AU347" s="1"/>
  <c r="AV347" s="1"/>
  <c r="AW347" s="1"/>
  <c r="AX347" s="1"/>
  <c r="AY347" s="1"/>
  <c r="AZ347" s="1"/>
  <c r="BA347" s="1"/>
  <c r="BB347" s="1"/>
  <c r="BC347" s="1"/>
  <c r="BD347" s="1"/>
  <c r="BE347" s="1"/>
  <c r="BF347" s="1"/>
  <c r="BG347" s="1"/>
  <c r="BH347" s="1"/>
  <c r="AN345"/>
  <c r="AO345" s="1"/>
  <c r="AP345" s="1"/>
  <c r="AQ345" s="1"/>
  <c r="AR345" s="1"/>
  <c r="AS345" s="1"/>
  <c r="AT345" s="1"/>
  <c r="AU345" s="1"/>
  <c r="AV345" s="1"/>
  <c r="AW345" s="1"/>
  <c r="AX345" s="1"/>
  <c r="AY345" s="1"/>
  <c r="AZ345" s="1"/>
  <c r="BA345" s="1"/>
  <c r="BB345" s="1"/>
  <c r="BC345" s="1"/>
  <c r="BD345" s="1"/>
  <c r="BE345" s="1"/>
  <c r="BF345" s="1"/>
  <c r="BG345" s="1"/>
  <c r="BH345" s="1"/>
  <c r="AN343"/>
  <c r="AO343" s="1"/>
  <c r="AP343" s="1"/>
  <c r="AQ343" s="1"/>
  <c r="AR343" s="1"/>
  <c r="AS343" s="1"/>
  <c r="AT343" s="1"/>
  <c r="AU343" s="1"/>
  <c r="AV343" s="1"/>
  <c r="AW343" s="1"/>
  <c r="AX343" s="1"/>
  <c r="AY343" s="1"/>
  <c r="AZ343" s="1"/>
  <c r="BA343" s="1"/>
  <c r="BB343" s="1"/>
  <c r="BC343" s="1"/>
  <c r="BD343" s="1"/>
  <c r="BE343" s="1"/>
  <c r="BF343" s="1"/>
  <c r="BG343" s="1"/>
  <c r="BH343" s="1"/>
  <c r="AN341"/>
  <c r="AO341" s="1"/>
  <c r="AP341" s="1"/>
  <c r="AQ341" s="1"/>
  <c r="AR341" s="1"/>
  <c r="AS341" s="1"/>
  <c r="AT341" s="1"/>
  <c r="AU341" s="1"/>
  <c r="AV341" s="1"/>
  <c r="AW341" s="1"/>
  <c r="AX341" s="1"/>
  <c r="AY341" s="1"/>
  <c r="AZ341" s="1"/>
  <c r="BA341" s="1"/>
  <c r="BB341" s="1"/>
  <c r="BC341" s="1"/>
  <c r="BD341" s="1"/>
  <c r="BE341" s="1"/>
  <c r="BF341" s="1"/>
  <c r="BG341" s="1"/>
  <c r="BH341" s="1"/>
  <c r="AN339"/>
  <c r="AO339" s="1"/>
  <c r="AP339" s="1"/>
  <c r="AQ339" s="1"/>
  <c r="AR339" s="1"/>
  <c r="AS339" s="1"/>
  <c r="AT339" s="1"/>
  <c r="AU339" s="1"/>
  <c r="AV339" s="1"/>
  <c r="AW339" s="1"/>
  <c r="AX339" s="1"/>
  <c r="AY339" s="1"/>
  <c r="AZ339" s="1"/>
  <c r="BA339" s="1"/>
  <c r="BB339" s="1"/>
  <c r="BC339" s="1"/>
  <c r="BD339" s="1"/>
  <c r="BE339" s="1"/>
  <c r="BF339" s="1"/>
  <c r="BG339" s="1"/>
  <c r="BH339" s="1"/>
  <c r="AN337"/>
  <c r="AO337" s="1"/>
  <c r="AP337" s="1"/>
  <c r="AQ337" s="1"/>
  <c r="AR337" s="1"/>
  <c r="AS337" s="1"/>
  <c r="AT337" s="1"/>
  <c r="AU337" s="1"/>
  <c r="AV337" s="1"/>
  <c r="AW337" s="1"/>
  <c r="AX337" s="1"/>
  <c r="AY337" s="1"/>
  <c r="AZ337" s="1"/>
  <c r="BA337" s="1"/>
  <c r="BB337" s="1"/>
  <c r="BC337" s="1"/>
  <c r="BD337" s="1"/>
  <c r="BE337" s="1"/>
  <c r="BF337" s="1"/>
  <c r="BG337" s="1"/>
  <c r="BH337" s="1"/>
  <c r="AN335"/>
  <c r="AO335" s="1"/>
  <c r="AP335" s="1"/>
  <c r="AQ335" s="1"/>
  <c r="AR335" s="1"/>
  <c r="AS335" s="1"/>
  <c r="AT335" s="1"/>
  <c r="AU335" s="1"/>
  <c r="AV335" s="1"/>
  <c r="AW335" s="1"/>
  <c r="AX335" s="1"/>
  <c r="AY335" s="1"/>
  <c r="AZ335" s="1"/>
  <c r="BA335" s="1"/>
  <c r="BB335" s="1"/>
  <c r="BC335" s="1"/>
  <c r="BD335" s="1"/>
  <c r="BE335" s="1"/>
  <c r="BF335" s="1"/>
  <c r="BG335" s="1"/>
  <c r="BH335" s="1"/>
  <c r="AN333"/>
  <c r="AO333" s="1"/>
  <c r="AP333" s="1"/>
  <c r="AQ333" s="1"/>
  <c r="AR333" s="1"/>
  <c r="AS333" s="1"/>
  <c r="AT333" s="1"/>
  <c r="AU333" s="1"/>
  <c r="AV333" s="1"/>
  <c r="AW333" s="1"/>
  <c r="AX333" s="1"/>
  <c r="AY333" s="1"/>
  <c r="AZ333" s="1"/>
  <c r="BA333" s="1"/>
  <c r="BB333" s="1"/>
  <c r="BC333" s="1"/>
  <c r="BD333" s="1"/>
  <c r="BE333" s="1"/>
  <c r="BF333" s="1"/>
  <c r="BG333" s="1"/>
  <c r="BH333" s="1"/>
  <c r="AN331"/>
  <c r="AO331" s="1"/>
  <c r="AP331" s="1"/>
  <c r="AQ331" s="1"/>
  <c r="AR331" s="1"/>
  <c r="AS331" s="1"/>
  <c r="AT331" s="1"/>
  <c r="AU331" s="1"/>
  <c r="AV331" s="1"/>
  <c r="AW331" s="1"/>
  <c r="AX331" s="1"/>
  <c r="AY331" s="1"/>
  <c r="AZ331" s="1"/>
  <c r="BA331" s="1"/>
  <c r="BB331" s="1"/>
  <c r="BC331" s="1"/>
  <c r="BD331" s="1"/>
  <c r="BE331" s="1"/>
  <c r="BF331" s="1"/>
  <c r="BG331" s="1"/>
  <c r="BH331" s="1"/>
  <c r="AN329"/>
  <c r="AO329" s="1"/>
  <c r="AP329" s="1"/>
  <c r="AQ329" s="1"/>
  <c r="AR329" s="1"/>
  <c r="AS329" s="1"/>
  <c r="AT329" s="1"/>
  <c r="AU329" s="1"/>
  <c r="AV329" s="1"/>
  <c r="AW329" s="1"/>
  <c r="AX329" s="1"/>
  <c r="AY329" s="1"/>
  <c r="AZ329" s="1"/>
  <c r="BA329" s="1"/>
  <c r="BB329" s="1"/>
  <c r="BC329" s="1"/>
  <c r="BD329" s="1"/>
  <c r="BE329" s="1"/>
  <c r="BF329" s="1"/>
  <c r="BG329" s="1"/>
  <c r="BH329" s="1"/>
  <c r="AN327"/>
  <c r="AO327" s="1"/>
  <c r="AP327" s="1"/>
  <c r="AQ327" s="1"/>
  <c r="AR327" s="1"/>
  <c r="AS327" s="1"/>
  <c r="AT327" s="1"/>
  <c r="AU327" s="1"/>
  <c r="AV327" s="1"/>
  <c r="AW327" s="1"/>
  <c r="AX327" s="1"/>
  <c r="AY327" s="1"/>
  <c r="AZ327" s="1"/>
  <c r="BA327" s="1"/>
  <c r="BB327" s="1"/>
  <c r="BC327" s="1"/>
  <c r="BD327" s="1"/>
  <c r="BE327" s="1"/>
  <c r="BF327" s="1"/>
  <c r="BG327" s="1"/>
  <c r="BH327" s="1"/>
  <c r="AN325"/>
  <c r="AO325" s="1"/>
  <c r="AP325" s="1"/>
  <c r="AQ325" s="1"/>
  <c r="AR325" s="1"/>
  <c r="AS325" s="1"/>
  <c r="AT325" s="1"/>
  <c r="AU325" s="1"/>
  <c r="AV325" s="1"/>
  <c r="AW325" s="1"/>
  <c r="AX325" s="1"/>
  <c r="AY325" s="1"/>
  <c r="AZ325" s="1"/>
  <c r="BA325" s="1"/>
  <c r="BB325" s="1"/>
  <c r="BC325" s="1"/>
  <c r="BD325" s="1"/>
  <c r="BE325" s="1"/>
  <c r="BF325" s="1"/>
  <c r="BG325" s="1"/>
  <c r="BH325" s="1"/>
  <c r="AN323"/>
  <c r="AO323" s="1"/>
  <c r="AP323" s="1"/>
  <c r="AQ323" s="1"/>
  <c r="AR323" s="1"/>
  <c r="AS323" s="1"/>
  <c r="AT323" s="1"/>
  <c r="AU323" s="1"/>
  <c r="AV323" s="1"/>
  <c r="AW323" s="1"/>
  <c r="AX323" s="1"/>
  <c r="AY323" s="1"/>
  <c r="AZ323" s="1"/>
  <c r="BA323" s="1"/>
  <c r="BB323" s="1"/>
  <c r="BC323" s="1"/>
  <c r="BD323" s="1"/>
  <c r="BE323" s="1"/>
  <c r="BF323" s="1"/>
  <c r="BG323" s="1"/>
  <c r="BH323" s="1"/>
  <c r="AN321"/>
  <c r="AO321" s="1"/>
  <c r="AP321" s="1"/>
  <c r="AQ321" s="1"/>
  <c r="AR321" s="1"/>
  <c r="AS321" s="1"/>
  <c r="AT321" s="1"/>
  <c r="AU321" s="1"/>
  <c r="AV321" s="1"/>
  <c r="AW321" s="1"/>
  <c r="AX321" s="1"/>
  <c r="AY321" s="1"/>
  <c r="AZ321" s="1"/>
  <c r="BA321" s="1"/>
  <c r="BB321" s="1"/>
  <c r="BC321" s="1"/>
  <c r="BD321" s="1"/>
  <c r="BE321" s="1"/>
  <c r="BF321" s="1"/>
  <c r="BG321" s="1"/>
  <c r="BH321" s="1"/>
  <c r="AN319"/>
  <c r="AO319" s="1"/>
  <c r="AP319" s="1"/>
  <c r="AQ319" s="1"/>
  <c r="AR319" s="1"/>
  <c r="AS319" s="1"/>
  <c r="AT319" s="1"/>
  <c r="AU319" s="1"/>
  <c r="AV319" s="1"/>
  <c r="AW319" s="1"/>
  <c r="AX319" s="1"/>
  <c r="AY319" s="1"/>
  <c r="AZ319" s="1"/>
  <c r="BA319" s="1"/>
  <c r="BB319" s="1"/>
  <c r="BC319" s="1"/>
  <c r="BD319" s="1"/>
  <c r="BE319" s="1"/>
  <c r="BF319" s="1"/>
  <c r="BG319" s="1"/>
  <c r="BH319" s="1"/>
  <c r="AN317"/>
  <c r="AO317" s="1"/>
  <c r="AP317" s="1"/>
  <c r="AQ317" s="1"/>
  <c r="AR317" s="1"/>
  <c r="AS317" s="1"/>
  <c r="AT317" s="1"/>
  <c r="AU317" s="1"/>
  <c r="AV317" s="1"/>
  <c r="AW317" s="1"/>
  <c r="AX317" s="1"/>
  <c r="AY317" s="1"/>
  <c r="AZ317" s="1"/>
  <c r="BA317" s="1"/>
  <c r="BB317" s="1"/>
  <c r="BC317" s="1"/>
  <c r="BD317" s="1"/>
  <c r="BE317" s="1"/>
  <c r="BF317" s="1"/>
  <c r="BG317" s="1"/>
  <c r="BH317" s="1"/>
  <c r="AN315"/>
  <c r="AO315" s="1"/>
  <c r="AP315" s="1"/>
  <c r="AQ315" s="1"/>
  <c r="AR315" s="1"/>
  <c r="AS315" s="1"/>
  <c r="AT315" s="1"/>
  <c r="AU315" s="1"/>
  <c r="AV315" s="1"/>
  <c r="AW315" s="1"/>
  <c r="AX315" s="1"/>
  <c r="AY315" s="1"/>
  <c r="AZ315" s="1"/>
  <c r="BA315" s="1"/>
  <c r="BB315" s="1"/>
  <c r="BC315" s="1"/>
  <c r="BD315" s="1"/>
  <c r="BE315" s="1"/>
  <c r="BF315" s="1"/>
  <c r="BG315" s="1"/>
  <c r="BH315" s="1"/>
  <c r="AN313"/>
  <c r="AO313" s="1"/>
  <c r="AP313" s="1"/>
  <c r="AQ313" s="1"/>
  <c r="AR313" s="1"/>
  <c r="AS313" s="1"/>
  <c r="AT313" s="1"/>
  <c r="AU313" s="1"/>
  <c r="AV313" s="1"/>
  <c r="AW313" s="1"/>
  <c r="AX313" s="1"/>
  <c r="AY313" s="1"/>
  <c r="AZ313" s="1"/>
  <c r="BA313" s="1"/>
  <c r="BB313" s="1"/>
  <c r="BC313" s="1"/>
  <c r="BD313" s="1"/>
  <c r="BE313" s="1"/>
  <c r="BF313" s="1"/>
  <c r="BG313" s="1"/>
  <c r="BH313" s="1"/>
  <c r="AN311"/>
  <c r="AO311" s="1"/>
  <c r="AP311" s="1"/>
  <c r="AQ311" s="1"/>
  <c r="AR311" s="1"/>
  <c r="AS311" s="1"/>
  <c r="AT311" s="1"/>
  <c r="AU311" s="1"/>
  <c r="AV311" s="1"/>
  <c r="AW311" s="1"/>
  <c r="AX311" s="1"/>
  <c r="AY311" s="1"/>
  <c r="AZ311" s="1"/>
  <c r="BA311" s="1"/>
  <c r="BB311" s="1"/>
  <c r="BC311" s="1"/>
  <c r="BD311" s="1"/>
  <c r="BE311" s="1"/>
  <c r="BF311" s="1"/>
  <c r="BG311" s="1"/>
  <c r="BH311" s="1"/>
  <c r="AN309"/>
  <c r="AO309" s="1"/>
  <c r="AP309" s="1"/>
  <c r="AQ309" s="1"/>
  <c r="AR309" s="1"/>
  <c r="AS309" s="1"/>
  <c r="AT309" s="1"/>
  <c r="AU309" s="1"/>
  <c r="AV309" s="1"/>
  <c r="AW309" s="1"/>
  <c r="AX309" s="1"/>
  <c r="AY309" s="1"/>
  <c r="AZ309" s="1"/>
  <c r="BA309" s="1"/>
  <c r="BB309" s="1"/>
  <c r="BC309" s="1"/>
  <c r="BD309" s="1"/>
  <c r="BE309" s="1"/>
  <c r="BF309" s="1"/>
  <c r="BG309" s="1"/>
  <c r="BH309" s="1"/>
  <c r="AN307"/>
  <c r="AO307" s="1"/>
  <c r="AP307" s="1"/>
  <c r="AQ307" s="1"/>
  <c r="AR307" s="1"/>
  <c r="AS307" s="1"/>
  <c r="AT307" s="1"/>
  <c r="AU307" s="1"/>
  <c r="AV307" s="1"/>
  <c r="AW307" s="1"/>
  <c r="AX307" s="1"/>
  <c r="AY307" s="1"/>
  <c r="AZ307" s="1"/>
  <c r="BA307" s="1"/>
  <c r="BB307" s="1"/>
  <c r="BC307" s="1"/>
  <c r="BD307" s="1"/>
  <c r="BE307" s="1"/>
  <c r="BF307" s="1"/>
  <c r="BG307" s="1"/>
  <c r="BH307" s="1"/>
  <c r="AN305"/>
  <c r="AO305" s="1"/>
  <c r="AP305" s="1"/>
  <c r="AQ305" s="1"/>
  <c r="AR305" s="1"/>
  <c r="AS305" s="1"/>
  <c r="AT305" s="1"/>
  <c r="AU305" s="1"/>
  <c r="AV305" s="1"/>
  <c r="AW305" s="1"/>
  <c r="AX305" s="1"/>
  <c r="AY305" s="1"/>
  <c r="AZ305" s="1"/>
  <c r="BA305" s="1"/>
  <c r="BB305" s="1"/>
  <c r="BC305" s="1"/>
  <c r="BD305" s="1"/>
  <c r="BE305" s="1"/>
  <c r="BF305" s="1"/>
  <c r="BG305" s="1"/>
  <c r="BH305" s="1"/>
  <c r="AN303"/>
  <c r="AO303" s="1"/>
  <c r="AP303" s="1"/>
  <c r="AQ303" s="1"/>
  <c r="AR303" s="1"/>
  <c r="AS303" s="1"/>
  <c r="AT303" s="1"/>
  <c r="AU303" s="1"/>
  <c r="AV303" s="1"/>
  <c r="AW303" s="1"/>
  <c r="AX303" s="1"/>
  <c r="AY303" s="1"/>
  <c r="AZ303" s="1"/>
  <c r="BA303" s="1"/>
  <c r="BB303" s="1"/>
  <c r="BC303" s="1"/>
  <c r="BD303" s="1"/>
  <c r="BE303" s="1"/>
  <c r="BF303" s="1"/>
  <c r="BG303" s="1"/>
  <c r="BH303" s="1"/>
  <c r="AN13"/>
  <c r="AO13" s="1"/>
  <c r="AP13" s="1"/>
  <c r="AQ13" s="1"/>
  <c r="AR13" s="1"/>
  <c r="AS13" s="1"/>
  <c r="AT13" s="1"/>
  <c r="AU13" s="1"/>
  <c r="AV13" s="1"/>
  <c r="AW13" s="1"/>
  <c r="AX13" s="1"/>
  <c r="AY13" s="1"/>
  <c r="AZ13" s="1"/>
  <c r="BA13" s="1"/>
  <c r="BB13" s="1"/>
  <c r="BC13" s="1"/>
  <c r="BD13" s="1"/>
  <c r="BE13" s="1"/>
  <c r="BF13" s="1"/>
  <c r="BG13" s="1"/>
  <c r="BH13" s="1"/>
  <c r="AN15"/>
  <c r="AO15" s="1"/>
  <c r="AP15" s="1"/>
  <c r="AQ15" s="1"/>
  <c r="AR15" s="1"/>
  <c r="AS15" s="1"/>
  <c r="AT15" s="1"/>
  <c r="AU15" s="1"/>
  <c r="AV15" s="1"/>
  <c r="AW15" s="1"/>
  <c r="AX15" s="1"/>
  <c r="AY15" s="1"/>
  <c r="AZ15" s="1"/>
  <c r="BA15" s="1"/>
  <c r="BB15" s="1"/>
  <c r="BC15" s="1"/>
  <c r="BD15" s="1"/>
  <c r="BE15" s="1"/>
  <c r="BF15" s="1"/>
  <c r="BG15" s="1"/>
  <c r="BH15" s="1"/>
  <c r="AN17"/>
  <c r="AO17" s="1"/>
  <c r="AP17" s="1"/>
  <c r="AQ17" s="1"/>
  <c r="AR17" s="1"/>
  <c r="AS17" s="1"/>
  <c r="AT17" s="1"/>
  <c r="AU17" s="1"/>
  <c r="AV17" s="1"/>
  <c r="AW17" s="1"/>
  <c r="AX17" s="1"/>
  <c r="AY17" s="1"/>
  <c r="AZ17" s="1"/>
  <c r="BA17" s="1"/>
  <c r="BB17" s="1"/>
  <c r="BC17" s="1"/>
  <c r="BD17" s="1"/>
  <c r="BE17" s="1"/>
  <c r="BF17" s="1"/>
  <c r="BG17" s="1"/>
  <c r="BH17" s="1"/>
  <c r="AN19"/>
  <c r="AO19" s="1"/>
  <c r="AP19" s="1"/>
  <c r="AQ19" s="1"/>
  <c r="AR19" s="1"/>
  <c r="AS19" s="1"/>
  <c r="AT19" s="1"/>
  <c r="AU19" s="1"/>
  <c r="AV19" s="1"/>
  <c r="AW19" s="1"/>
  <c r="AX19" s="1"/>
  <c r="AY19" s="1"/>
  <c r="AZ19" s="1"/>
  <c r="BA19" s="1"/>
  <c r="BB19" s="1"/>
  <c r="BC19" s="1"/>
  <c r="BD19" s="1"/>
  <c r="BE19" s="1"/>
  <c r="BF19" s="1"/>
  <c r="BG19" s="1"/>
  <c r="BH19" s="1"/>
  <c r="AN21"/>
  <c r="AO21" s="1"/>
  <c r="AP21" s="1"/>
  <c r="AQ21" s="1"/>
  <c r="AR21" s="1"/>
  <c r="AS21" s="1"/>
  <c r="AT21" s="1"/>
  <c r="AU21" s="1"/>
  <c r="AV21" s="1"/>
  <c r="AW21" s="1"/>
  <c r="AX21" s="1"/>
  <c r="AY21" s="1"/>
  <c r="AZ21" s="1"/>
  <c r="BA21" s="1"/>
  <c r="BB21" s="1"/>
  <c r="BC21" s="1"/>
  <c r="BD21" s="1"/>
  <c r="BE21" s="1"/>
  <c r="BF21" s="1"/>
  <c r="BG21" s="1"/>
  <c r="BH21" s="1"/>
  <c r="AN23"/>
  <c r="AO23" s="1"/>
  <c r="AP23" s="1"/>
  <c r="AQ23" s="1"/>
  <c r="AR23" s="1"/>
  <c r="AS23" s="1"/>
  <c r="AT23" s="1"/>
  <c r="AU23" s="1"/>
  <c r="AV23" s="1"/>
  <c r="AW23" s="1"/>
  <c r="AX23" s="1"/>
  <c r="AY23" s="1"/>
  <c r="AZ23" s="1"/>
  <c r="BA23" s="1"/>
  <c r="BB23" s="1"/>
  <c r="BC23" s="1"/>
  <c r="BD23" s="1"/>
  <c r="BE23" s="1"/>
  <c r="BF23" s="1"/>
  <c r="BG23" s="1"/>
  <c r="BH23" s="1"/>
  <c r="AN25"/>
  <c r="AO25" s="1"/>
  <c r="AP25" s="1"/>
  <c r="AQ25" s="1"/>
  <c r="AR25" s="1"/>
  <c r="AS25" s="1"/>
  <c r="AT25" s="1"/>
  <c r="AU25" s="1"/>
  <c r="AV25" s="1"/>
  <c r="AW25" s="1"/>
  <c r="AX25" s="1"/>
  <c r="AY25" s="1"/>
  <c r="AZ25" s="1"/>
  <c r="BA25" s="1"/>
  <c r="BB25" s="1"/>
  <c r="BC25" s="1"/>
  <c r="BD25" s="1"/>
  <c r="BE25" s="1"/>
  <c r="BF25" s="1"/>
  <c r="BG25" s="1"/>
  <c r="BH25" s="1"/>
  <c r="AN27"/>
  <c r="AO27" s="1"/>
  <c r="AP27" s="1"/>
  <c r="AQ27" s="1"/>
  <c r="AR27" s="1"/>
  <c r="AS27" s="1"/>
  <c r="AT27" s="1"/>
  <c r="AU27" s="1"/>
  <c r="AV27" s="1"/>
  <c r="AW27" s="1"/>
  <c r="AX27" s="1"/>
  <c r="AY27" s="1"/>
  <c r="AZ27" s="1"/>
  <c r="BA27" s="1"/>
  <c r="BB27" s="1"/>
  <c r="BC27" s="1"/>
  <c r="BD27" s="1"/>
  <c r="BE27" s="1"/>
  <c r="BF27" s="1"/>
  <c r="BG27" s="1"/>
  <c r="BH27" s="1"/>
  <c r="AN29"/>
  <c r="AO29" s="1"/>
  <c r="AP29" s="1"/>
  <c r="AQ29" s="1"/>
  <c r="AR29" s="1"/>
  <c r="AS29" s="1"/>
  <c r="AT29" s="1"/>
  <c r="AU29" s="1"/>
  <c r="AV29" s="1"/>
  <c r="AW29" s="1"/>
  <c r="AX29" s="1"/>
  <c r="AY29" s="1"/>
  <c r="AZ29" s="1"/>
  <c r="BA29" s="1"/>
  <c r="BB29" s="1"/>
  <c r="BC29" s="1"/>
  <c r="BD29" s="1"/>
  <c r="BE29" s="1"/>
  <c r="BF29" s="1"/>
  <c r="BG29" s="1"/>
  <c r="BH29" s="1"/>
  <c r="AN31"/>
  <c r="AO31" s="1"/>
  <c r="AP31" s="1"/>
  <c r="AQ31" s="1"/>
  <c r="AR31" s="1"/>
  <c r="AS31" s="1"/>
  <c r="AT31" s="1"/>
  <c r="AU31" s="1"/>
  <c r="AV31" s="1"/>
  <c r="AW31" s="1"/>
  <c r="AX31" s="1"/>
  <c r="AY31" s="1"/>
  <c r="AZ31" s="1"/>
  <c r="BA31" s="1"/>
  <c r="BB31" s="1"/>
  <c r="BC31" s="1"/>
  <c r="BD31" s="1"/>
  <c r="BE31" s="1"/>
  <c r="BF31" s="1"/>
  <c r="BG31" s="1"/>
  <c r="BH31" s="1"/>
  <c r="AN33"/>
  <c r="AO33" s="1"/>
  <c r="AP33" s="1"/>
  <c r="AQ33" s="1"/>
  <c r="AR33" s="1"/>
  <c r="AS33" s="1"/>
  <c r="AT33" s="1"/>
  <c r="AU33" s="1"/>
  <c r="AV33" s="1"/>
  <c r="AW33" s="1"/>
  <c r="AX33" s="1"/>
  <c r="AY33" s="1"/>
  <c r="AZ33" s="1"/>
  <c r="BA33" s="1"/>
  <c r="BB33" s="1"/>
  <c r="BC33" s="1"/>
  <c r="BD33" s="1"/>
  <c r="BE33" s="1"/>
  <c r="BF33" s="1"/>
  <c r="BG33" s="1"/>
  <c r="BH33" s="1"/>
  <c r="AN35"/>
  <c r="AO35" s="1"/>
  <c r="AP35" s="1"/>
  <c r="AQ35" s="1"/>
  <c r="AR35" s="1"/>
  <c r="AS35" s="1"/>
  <c r="AT35" s="1"/>
  <c r="AU35" s="1"/>
  <c r="AV35" s="1"/>
  <c r="AW35" s="1"/>
  <c r="AX35" s="1"/>
  <c r="AY35" s="1"/>
  <c r="AZ35" s="1"/>
  <c r="BA35" s="1"/>
  <c r="BB35" s="1"/>
  <c r="BC35" s="1"/>
  <c r="BD35" s="1"/>
  <c r="BE35" s="1"/>
  <c r="BF35" s="1"/>
  <c r="BG35" s="1"/>
  <c r="BH35" s="1"/>
  <c r="AN37"/>
  <c r="AO37" s="1"/>
  <c r="AP37" s="1"/>
  <c r="AQ37" s="1"/>
  <c r="AR37" s="1"/>
  <c r="AS37" s="1"/>
  <c r="AT37" s="1"/>
  <c r="AU37" s="1"/>
  <c r="AV37" s="1"/>
  <c r="AW37" s="1"/>
  <c r="AX37" s="1"/>
  <c r="AY37" s="1"/>
  <c r="AZ37" s="1"/>
  <c r="BA37" s="1"/>
  <c r="BB37" s="1"/>
  <c r="BC37" s="1"/>
  <c r="BD37" s="1"/>
  <c r="BE37" s="1"/>
  <c r="BF37" s="1"/>
  <c r="BG37" s="1"/>
  <c r="BH37" s="1"/>
  <c r="AN39"/>
  <c r="AO39" s="1"/>
  <c r="AP39" s="1"/>
  <c r="AQ39" s="1"/>
  <c r="AR39" s="1"/>
  <c r="AS39" s="1"/>
  <c r="AT39" s="1"/>
  <c r="AU39" s="1"/>
  <c r="AV39" s="1"/>
  <c r="AW39" s="1"/>
  <c r="AX39" s="1"/>
  <c r="AY39" s="1"/>
  <c r="AZ39" s="1"/>
  <c r="BA39" s="1"/>
  <c r="BB39" s="1"/>
  <c r="BC39" s="1"/>
  <c r="BD39" s="1"/>
  <c r="BE39" s="1"/>
  <c r="BF39" s="1"/>
  <c r="BG39" s="1"/>
  <c r="BH39" s="1"/>
  <c r="AN41"/>
  <c r="AO41" s="1"/>
  <c r="AP41" s="1"/>
  <c r="AQ41" s="1"/>
  <c r="AR41" s="1"/>
  <c r="AS41" s="1"/>
  <c r="AT41" s="1"/>
  <c r="AU41" s="1"/>
  <c r="AV41" s="1"/>
  <c r="AW41" s="1"/>
  <c r="AX41" s="1"/>
  <c r="AY41" s="1"/>
  <c r="AZ41" s="1"/>
  <c r="BA41" s="1"/>
  <c r="BB41" s="1"/>
  <c r="BC41" s="1"/>
  <c r="BD41" s="1"/>
  <c r="BE41" s="1"/>
  <c r="BF41" s="1"/>
  <c r="BG41" s="1"/>
  <c r="BH41" s="1"/>
  <c r="AN43"/>
  <c r="AO43" s="1"/>
  <c r="AP43" s="1"/>
  <c r="AQ43" s="1"/>
  <c r="AR43" s="1"/>
  <c r="AS43" s="1"/>
  <c r="AT43" s="1"/>
  <c r="AU43" s="1"/>
  <c r="AV43" s="1"/>
  <c r="AW43" s="1"/>
  <c r="AX43" s="1"/>
  <c r="AY43" s="1"/>
  <c r="AZ43" s="1"/>
  <c r="BA43" s="1"/>
  <c r="BB43" s="1"/>
  <c r="BC43" s="1"/>
  <c r="BD43" s="1"/>
  <c r="BE43" s="1"/>
  <c r="BF43" s="1"/>
  <c r="BG43" s="1"/>
  <c r="BH43" s="1"/>
  <c r="AN45"/>
  <c r="AO45" s="1"/>
  <c r="AP45" s="1"/>
  <c r="AQ45" s="1"/>
  <c r="AR45" s="1"/>
  <c r="AS45" s="1"/>
  <c r="AT45" s="1"/>
  <c r="AU45" s="1"/>
  <c r="AV45" s="1"/>
  <c r="AW45" s="1"/>
  <c r="AX45" s="1"/>
  <c r="AY45" s="1"/>
  <c r="AZ45" s="1"/>
  <c r="BA45" s="1"/>
  <c r="BB45" s="1"/>
  <c r="BC45" s="1"/>
  <c r="BD45" s="1"/>
  <c r="BE45" s="1"/>
  <c r="BF45" s="1"/>
  <c r="BG45" s="1"/>
  <c r="BH45" s="1"/>
  <c r="AN47"/>
  <c r="AO47" s="1"/>
  <c r="AP47" s="1"/>
  <c r="AQ47" s="1"/>
  <c r="AR47" s="1"/>
  <c r="AS47" s="1"/>
  <c r="AT47" s="1"/>
  <c r="AU47" s="1"/>
  <c r="AV47" s="1"/>
  <c r="AW47" s="1"/>
  <c r="AX47" s="1"/>
  <c r="AY47" s="1"/>
  <c r="AZ47" s="1"/>
  <c r="BA47" s="1"/>
  <c r="BB47" s="1"/>
  <c r="BC47" s="1"/>
  <c r="BD47" s="1"/>
  <c r="BE47" s="1"/>
  <c r="BF47" s="1"/>
  <c r="BG47" s="1"/>
  <c r="BH47" s="1"/>
  <c r="AN49"/>
  <c r="AO49" s="1"/>
  <c r="AP49" s="1"/>
  <c r="AQ49" s="1"/>
  <c r="AR49" s="1"/>
  <c r="AS49" s="1"/>
  <c r="AT49" s="1"/>
  <c r="AU49" s="1"/>
  <c r="AV49" s="1"/>
  <c r="AW49" s="1"/>
  <c r="AX49" s="1"/>
  <c r="AY49" s="1"/>
  <c r="AZ49" s="1"/>
  <c r="BA49" s="1"/>
  <c r="BB49" s="1"/>
  <c r="BC49" s="1"/>
  <c r="BD49" s="1"/>
  <c r="BE49" s="1"/>
  <c r="BF49" s="1"/>
  <c r="BG49" s="1"/>
  <c r="BH49" s="1"/>
  <c r="AN51"/>
  <c r="AO51" s="1"/>
  <c r="AP51" s="1"/>
  <c r="AQ51" s="1"/>
  <c r="AR51" s="1"/>
  <c r="AS51" s="1"/>
  <c r="AT51" s="1"/>
  <c r="AU51" s="1"/>
  <c r="AV51" s="1"/>
  <c r="AW51" s="1"/>
  <c r="AX51" s="1"/>
  <c r="AY51" s="1"/>
  <c r="AZ51" s="1"/>
  <c r="BA51" s="1"/>
  <c r="BB51" s="1"/>
  <c r="BC51" s="1"/>
  <c r="BD51" s="1"/>
  <c r="BE51" s="1"/>
  <c r="BF51" s="1"/>
  <c r="BG51" s="1"/>
  <c r="BH51" s="1"/>
  <c r="AN53"/>
  <c r="AO53" s="1"/>
  <c r="AP53" s="1"/>
  <c r="AQ53" s="1"/>
  <c r="AR53" s="1"/>
  <c r="AS53" s="1"/>
  <c r="AT53" s="1"/>
  <c r="AU53" s="1"/>
  <c r="AV53" s="1"/>
  <c r="AW53" s="1"/>
  <c r="AX53" s="1"/>
  <c r="AY53" s="1"/>
  <c r="AZ53" s="1"/>
  <c r="BA53" s="1"/>
  <c r="BB53" s="1"/>
  <c r="BC53" s="1"/>
  <c r="BD53" s="1"/>
  <c r="BE53" s="1"/>
  <c r="BF53" s="1"/>
  <c r="BG53" s="1"/>
  <c r="BH53" s="1"/>
  <c r="AN55"/>
  <c r="AO55" s="1"/>
  <c r="AP55" s="1"/>
  <c r="AQ55" s="1"/>
  <c r="AR55" s="1"/>
  <c r="AS55" s="1"/>
  <c r="AT55" s="1"/>
  <c r="AU55" s="1"/>
  <c r="AV55" s="1"/>
  <c r="AW55" s="1"/>
  <c r="AX55" s="1"/>
  <c r="AY55" s="1"/>
  <c r="AZ55" s="1"/>
  <c r="BA55" s="1"/>
  <c r="BB55" s="1"/>
  <c r="BC55" s="1"/>
  <c r="BD55" s="1"/>
  <c r="BE55" s="1"/>
  <c r="BF55" s="1"/>
  <c r="BG55" s="1"/>
  <c r="BH55" s="1"/>
  <c r="AN57"/>
  <c r="AO57" s="1"/>
  <c r="AP57" s="1"/>
  <c r="AQ57" s="1"/>
  <c r="AR57" s="1"/>
  <c r="AS57" s="1"/>
  <c r="AT57" s="1"/>
  <c r="AU57" s="1"/>
  <c r="AV57" s="1"/>
  <c r="AW57" s="1"/>
  <c r="AX57" s="1"/>
  <c r="AY57" s="1"/>
  <c r="AZ57" s="1"/>
  <c r="BA57" s="1"/>
  <c r="BB57" s="1"/>
  <c r="BC57" s="1"/>
  <c r="BD57" s="1"/>
  <c r="BE57" s="1"/>
  <c r="BF57" s="1"/>
  <c r="BG57" s="1"/>
  <c r="BH57" s="1"/>
  <c r="AN59"/>
  <c r="AO59" s="1"/>
  <c r="AP59" s="1"/>
  <c r="AQ59" s="1"/>
  <c r="AR59" s="1"/>
  <c r="AS59" s="1"/>
  <c r="AT59" s="1"/>
  <c r="AU59" s="1"/>
  <c r="AV59" s="1"/>
  <c r="AW59" s="1"/>
  <c r="AX59" s="1"/>
  <c r="AY59" s="1"/>
  <c r="AZ59" s="1"/>
  <c r="BA59" s="1"/>
  <c r="BB59" s="1"/>
  <c r="BC59" s="1"/>
  <c r="BD59" s="1"/>
  <c r="BE59" s="1"/>
  <c r="BF59" s="1"/>
  <c r="BG59" s="1"/>
  <c r="BH59" s="1"/>
  <c r="AN12"/>
  <c r="AO12" s="1"/>
  <c r="AP12" s="1"/>
  <c r="AQ12" s="1"/>
  <c r="AR12" s="1"/>
  <c r="AS12" s="1"/>
  <c r="AT12" s="1"/>
  <c r="AU12" s="1"/>
  <c r="AV12" s="1"/>
  <c r="AW12" s="1"/>
  <c r="AX12" s="1"/>
  <c r="AY12" s="1"/>
  <c r="AZ12" s="1"/>
  <c r="BA12" s="1"/>
  <c r="BB12" s="1"/>
  <c r="BC12" s="1"/>
  <c r="BD12" s="1"/>
  <c r="BE12" s="1"/>
  <c r="BF12" s="1"/>
  <c r="BG12" s="1"/>
  <c r="BH12" s="1"/>
  <c r="AN14"/>
  <c r="AO14" s="1"/>
  <c r="AP14" s="1"/>
  <c r="AQ14" s="1"/>
  <c r="AR14" s="1"/>
  <c r="AS14" s="1"/>
  <c r="AT14" s="1"/>
  <c r="AU14" s="1"/>
  <c r="AV14" s="1"/>
  <c r="AW14" s="1"/>
  <c r="AX14" s="1"/>
  <c r="AY14" s="1"/>
  <c r="AZ14" s="1"/>
  <c r="BA14" s="1"/>
  <c r="BB14" s="1"/>
  <c r="BC14" s="1"/>
  <c r="BD14" s="1"/>
  <c r="BE14" s="1"/>
  <c r="BF14" s="1"/>
  <c r="BG14" s="1"/>
  <c r="BH14" s="1"/>
  <c r="AN16"/>
  <c r="AO16" s="1"/>
  <c r="AP16" s="1"/>
  <c r="AQ16" s="1"/>
  <c r="AR16" s="1"/>
  <c r="AS16" s="1"/>
  <c r="AT16" s="1"/>
  <c r="AU16" s="1"/>
  <c r="AV16" s="1"/>
  <c r="AW16" s="1"/>
  <c r="AX16" s="1"/>
  <c r="AY16" s="1"/>
  <c r="AZ16" s="1"/>
  <c r="BA16" s="1"/>
  <c r="BB16" s="1"/>
  <c r="BC16" s="1"/>
  <c r="BD16" s="1"/>
  <c r="BE16" s="1"/>
  <c r="BF16" s="1"/>
  <c r="BG16" s="1"/>
  <c r="BH16" s="1"/>
  <c r="AN18"/>
  <c r="AO18" s="1"/>
  <c r="AP18" s="1"/>
  <c r="AQ18" s="1"/>
  <c r="AR18" s="1"/>
  <c r="AS18" s="1"/>
  <c r="AT18" s="1"/>
  <c r="AU18" s="1"/>
  <c r="AV18" s="1"/>
  <c r="AW18" s="1"/>
  <c r="AX18" s="1"/>
  <c r="AY18" s="1"/>
  <c r="AZ18" s="1"/>
  <c r="BA18" s="1"/>
  <c r="BB18" s="1"/>
  <c r="BC18" s="1"/>
  <c r="BD18" s="1"/>
  <c r="BE18" s="1"/>
  <c r="BF18" s="1"/>
  <c r="BG18" s="1"/>
  <c r="BH18" s="1"/>
  <c r="AN20"/>
  <c r="AO20" s="1"/>
  <c r="AP20" s="1"/>
  <c r="AQ20" s="1"/>
  <c r="AR20" s="1"/>
  <c r="AS20" s="1"/>
  <c r="AT20" s="1"/>
  <c r="AU20" s="1"/>
  <c r="AV20" s="1"/>
  <c r="AW20" s="1"/>
  <c r="AX20" s="1"/>
  <c r="AY20" s="1"/>
  <c r="AZ20" s="1"/>
  <c r="BA20" s="1"/>
  <c r="BB20" s="1"/>
  <c r="BC20" s="1"/>
  <c r="BD20" s="1"/>
  <c r="BE20" s="1"/>
  <c r="BF20" s="1"/>
  <c r="BG20" s="1"/>
  <c r="BH20" s="1"/>
  <c r="AN22"/>
  <c r="AO22" s="1"/>
  <c r="AP22" s="1"/>
  <c r="AQ22" s="1"/>
  <c r="AR22" s="1"/>
  <c r="AS22" s="1"/>
  <c r="AT22" s="1"/>
  <c r="AU22" s="1"/>
  <c r="AV22" s="1"/>
  <c r="AW22" s="1"/>
  <c r="AX22" s="1"/>
  <c r="AY22" s="1"/>
  <c r="AZ22" s="1"/>
  <c r="BA22" s="1"/>
  <c r="BB22" s="1"/>
  <c r="BC22" s="1"/>
  <c r="BD22" s="1"/>
  <c r="BE22" s="1"/>
  <c r="BF22" s="1"/>
  <c r="BG22" s="1"/>
  <c r="BH22" s="1"/>
  <c r="AN24"/>
  <c r="AO24" s="1"/>
  <c r="AP24" s="1"/>
  <c r="AQ24" s="1"/>
  <c r="AR24" s="1"/>
  <c r="AS24" s="1"/>
  <c r="AT24" s="1"/>
  <c r="AU24" s="1"/>
  <c r="AV24" s="1"/>
  <c r="AW24" s="1"/>
  <c r="AX24" s="1"/>
  <c r="AY24" s="1"/>
  <c r="AZ24" s="1"/>
  <c r="BA24" s="1"/>
  <c r="BB24" s="1"/>
  <c r="BC24" s="1"/>
  <c r="BD24" s="1"/>
  <c r="BE24" s="1"/>
  <c r="BF24" s="1"/>
  <c r="BG24" s="1"/>
  <c r="BH24" s="1"/>
  <c r="AN26"/>
  <c r="AO26" s="1"/>
  <c r="AP26" s="1"/>
  <c r="AQ26" s="1"/>
  <c r="AR26" s="1"/>
  <c r="AS26" s="1"/>
  <c r="AT26" s="1"/>
  <c r="AU26" s="1"/>
  <c r="AV26" s="1"/>
  <c r="AW26" s="1"/>
  <c r="AX26" s="1"/>
  <c r="AY26" s="1"/>
  <c r="AZ26" s="1"/>
  <c r="BA26" s="1"/>
  <c r="BB26" s="1"/>
  <c r="BC26" s="1"/>
  <c r="BD26" s="1"/>
  <c r="BE26" s="1"/>
  <c r="BF26" s="1"/>
  <c r="BG26" s="1"/>
  <c r="BH26" s="1"/>
  <c r="AN28"/>
  <c r="AO28" s="1"/>
  <c r="AP28" s="1"/>
  <c r="AQ28" s="1"/>
  <c r="AR28" s="1"/>
  <c r="AS28" s="1"/>
  <c r="AT28" s="1"/>
  <c r="AU28" s="1"/>
  <c r="AV28" s="1"/>
  <c r="AW28" s="1"/>
  <c r="AX28" s="1"/>
  <c r="AY28" s="1"/>
  <c r="AZ28" s="1"/>
  <c r="BA28" s="1"/>
  <c r="BB28" s="1"/>
  <c r="BC28" s="1"/>
  <c r="BD28" s="1"/>
  <c r="BE28" s="1"/>
  <c r="BF28" s="1"/>
  <c r="BG28" s="1"/>
  <c r="BH28" s="1"/>
  <c r="AN30"/>
  <c r="AO30" s="1"/>
  <c r="AP30" s="1"/>
  <c r="AQ30" s="1"/>
  <c r="AR30" s="1"/>
  <c r="AS30" s="1"/>
  <c r="AT30" s="1"/>
  <c r="AU30" s="1"/>
  <c r="AV30" s="1"/>
  <c r="AW30" s="1"/>
  <c r="AX30" s="1"/>
  <c r="AY30" s="1"/>
  <c r="AZ30" s="1"/>
  <c r="BA30" s="1"/>
  <c r="BB30" s="1"/>
  <c r="BC30" s="1"/>
  <c r="BD30" s="1"/>
  <c r="BE30" s="1"/>
  <c r="BF30" s="1"/>
  <c r="BG30" s="1"/>
  <c r="BH30" s="1"/>
  <c r="AN32"/>
  <c r="AO32" s="1"/>
  <c r="AP32" s="1"/>
  <c r="AQ32" s="1"/>
  <c r="AR32" s="1"/>
  <c r="AS32" s="1"/>
  <c r="AT32" s="1"/>
  <c r="AU32" s="1"/>
  <c r="AV32" s="1"/>
  <c r="AW32" s="1"/>
  <c r="AX32" s="1"/>
  <c r="AY32" s="1"/>
  <c r="AZ32" s="1"/>
  <c r="BA32" s="1"/>
  <c r="BB32" s="1"/>
  <c r="BC32" s="1"/>
  <c r="BD32" s="1"/>
  <c r="BE32" s="1"/>
  <c r="BF32" s="1"/>
  <c r="BG32" s="1"/>
  <c r="BH32" s="1"/>
  <c r="AN34"/>
  <c r="AO34" s="1"/>
  <c r="AP34" s="1"/>
  <c r="AQ34" s="1"/>
  <c r="AR34" s="1"/>
  <c r="AS34" s="1"/>
  <c r="AT34" s="1"/>
  <c r="AU34" s="1"/>
  <c r="AV34" s="1"/>
  <c r="AW34" s="1"/>
  <c r="AX34" s="1"/>
  <c r="AY34" s="1"/>
  <c r="AZ34" s="1"/>
  <c r="BA34" s="1"/>
  <c r="BB34" s="1"/>
  <c r="BC34" s="1"/>
  <c r="BD34" s="1"/>
  <c r="BE34" s="1"/>
  <c r="BF34" s="1"/>
  <c r="BG34" s="1"/>
  <c r="BH34" s="1"/>
  <c r="AN36"/>
  <c r="AO36" s="1"/>
  <c r="AP36" s="1"/>
  <c r="AQ36" s="1"/>
  <c r="AR36" s="1"/>
  <c r="AS36" s="1"/>
  <c r="AT36" s="1"/>
  <c r="AU36" s="1"/>
  <c r="AV36" s="1"/>
  <c r="AW36" s="1"/>
  <c r="AX36" s="1"/>
  <c r="AY36" s="1"/>
  <c r="AZ36" s="1"/>
  <c r="BA36" s="1"/>
  <c r="BB36" s="1"/>
  <c r="BC36" s="1"/>
  <c r="BD36" s="1"/>
  <c r="BE36" s="1"/>
  <c r="BF36" s="1"/>
  <c r="BG36" s="1"/>
  <c r="BH36" s="1"/>
  <c r="AN38"/>
  <c r="AO38" s="1"/>
  <c r="AP38" s="1"/>
  <c r="AQ38" s="1"/>
  <c r="AR38" s="1"/>
  <c r="AS38" s="1"/>
  <c r="AT38" s="1"/>
  <c r="AU38" s="1"/>
  <c r="AV38" s="1"/>
  <c r="AW38" s="1"/>
  <c r="AX38" s="1"/>
  <c r="AY38" s="1"/>
  <c r="AZ38" s="1"/>
  <c r="BA38" s="1"/>
  <c r="BB38" s="1"/>
  <c r="BC38" s="1"/>
  <c r="BD38" s="1"/>
  <c r="BE38" s="1"/>
  <c r="BF38" s="1"/>
  <c r="BG38" s="1"/>
  <c r="BH38" s="1"/>
  <c r="AN40"/>
  <c r="AO40" s="1"/>
  <c r="AP40" s="1"/>
  <c r="AQ40" s="1"/>
  <c r="AR40" s="1"/>
  <c r="AS40" s="1"/>
  <c r="AT40" s="1"/>
  <c r="AU40" s="1"/>
  <c r="AV40" s="1"/>
  <c r="AW40" s="1"/>
  <c r="AX40" s="1"/>
  <c r="AY40" s="1"/>
  <c r="AZ40" s="1"/>
  <c r="BA40" s="1"/>
  <c r="BB40" s="1"/>
  <c r="BC40" s="1"/>
  <c r="BD40" s="1"/>
  <c r="BE40" s="1"/>
  <c r="BF40" s="1"/>
  <c r="BG40" s="1"/>
  <c r="BH40" s="1"/>
  <c r="AN42"/>
  <c r="AO42" s="1"/>
  <c r="AP42" s="1"/>
  <c r="AQ42" s="1"/>
  <c r="AR42" s="1"/>
  <c r="AS42" s="1"/>
  <c r="AT42" s="1"/>
  <c r="AU42" s="1"/>
  <c r="AV42" s="1"/>
  <c r="AW42" s="1"/>
  <c r="AX42" s="1"/>
  <c r="AY42" s="1"/>
  <c r="AZ42" s="1"/>
  <c r="BA42" s="1"/>
  <c r="BB42" s="1"/>
  <c r="BC42" s="1"/>
  <c r="BD42" s="1"/>
  <c r="BE42" s="1"/>
  <c r="BF42" s="1"/>
  <c r="BG42" s="1"/>
  <c r="BH42" s="1"/>
  <c r="AN44"/>
  <c r="AO44" s="1"/>
  <c r="AP44" s="1"/>
  <c r="AQ44" s="1"/>
  <c r="AR44" s="1"/>
  <c r="AS44" s="1"/>
  <c r="AT44" s="1"/>
  <c r="AU44" s="1"/>
  <c r="AV44" s="1"/>
  <c r="AW44" s="1"/>
  <c r="AX44" s="1"/>
  <c r="AY44" s="1"/>
  <c r="AZ44" s="1"/>
  <c r="BA44" s="1"/>
  <c r="BB44" s="1"/>
  <c r="BC44" s="1"/>
  <c r="BD44" s="1"/>
  <c r="BE44" s="1"/>
  <c r="BF44" s="1"/>
  <c r="BG44" s="1"/>
  <c r="BH44" s="1"/>
  <c r="AN46"/>
  <c r="AO46" s="1"/>
  <c r="AP46" s="1"/>
  <c r="AQ46" s="1"/>
  <c r="AR46" s="1"/>
  <c r="AS46" s="1"/>
  <c r="AT46" s="1"/>
  <c r="AU46" s="1"/>
  <c r="AV46" s="1"/>
  <c r="AW46" s="1"/>
  <c r="AX46" s="1"/>
  <c r="AY46" s="1"/>
  <c r="AZ46" s="1"/>
  <c r="BA46" s="1"/>
  <c r="BB46" s="1"/>
  <c r="BC46" s="1"/>
  <c r="BD46" s="1"/>
  <c r="BE46" s="1"/>
  <c r="BF46" s="1"/>
  <c r="BG46" s="1"/>
  <c r="BH46" s="1"/>
  <c r="AN48"/>
  <c r="AO48" s="1"/>
  <c r="AP48" s="1"/>
  <c r="AQ48" s="1"/>
  <c r="AR48" s="1"/>
  <c r="AS48" s="1"/>
  <c r="AT48" s="1"/>
  <c r="AU48" s="1"/>
  <c r="AV48" s="1"/>
  <c r="AW48" s="1"/>
  <c r="AX48" s="1"/>
  <c r="AY48" s="1"/>
  <c r="AZ48" s="1"/>
  <c r="BA48" s="1"/>
  <c r="BB48" s="1"/>
  <c r="BC48" s="1"/>
  <c r="BD48" s="1"/>
  <c r="BE48" s="1"/>
  <c r="BF48" s="1"/>
  <c r="BG48" s="1"/>
  <c r="BH48" s="1"/>
  <c r="AN50"/>
  <c r="AO50" s="1"/>
  <c r="AP50" s="1"/>
  <c r="AQ50" s="1"/>
  <c r="AR50" s="1"/>
  <c r="AS50" s="1"/>
  <c r="AT50" s="1"/>
  <c r="AU50" s="1"/>
  <c r="AV50" s="1"/>
  <c r="AW50" s="1"/>
  <c r="AX50" s="1"/>
  <c r="AY50" s="1"/>
  <c r="AZ50" s="1"/>
  <c r="BA50" s="1"/>
  <c r="BB50" s="1"/>
  <c r="BC50" s="1"/>
  <c r="BD50" s="1"/>
  <c r="BE50" s="1"/>
  <c r="BF50" s="1"/>
  <c r="BG50" s="1"/>
  <c r="BH50" s="1"/>
  <c r="AN52"/>
  <c r="AO52" s="1"/>
  <c r="AP52" s="1"/>
  <c r="AQ52" s="1"/>
  <c r="AR52" s="1"/>
  <c r="AS52" s="1"/>
  <c r="AT52" s="1"/>
  <c r="AU52" s="1"/>
  <c r="AV52" s="1"/>
  <c r="AW52" s="1"/>
  <c r="AX52" s="1"/>
  <c r="AY52" s="1"/>
  <c r="AZ52" s="1"/>
  <c r="BA52" s="1"/>
  <c r="BB52" s="1"/>
  <c r="BC52" s="1"/>
  <c r="BD52" s="1"/>
  <c r="BE52" s="1"/>
  <c r="BF52" s="1"/>
  <c r="BG52" s="1"/>
  <c r="BH52" s="1"/>
  <c r="AN54"/>
  <c r="AO54" s="1"/>
  <c r="AP54" s="1"/>
  <c r="AQ54" s="1"/>
  <c r="AR54" s="1"/>
  <c r="AS54" s="1"/>
  <c r="AT54" s="1"/>
  <c r="AU54" s="1"/>
  <c r="AV54" s="1"/>
  <c r="AW54" s="1"/>
  <c r="AX54" s="1"/>
  <c r="AY54" s="1"/>
  <c r="AZ54" s="1"/>
  <c r="BA54" s="1"/>
  <c r="BB54" s="1"/>
  <c r="BC54" s="1"/>
  <c r="BD54" s="1"/>
  <c r="BE54" s="1"/>
  <c r="BF54" s="1"/>
  <c r="BG54" s="1"/>
  <c r="BH54" s="1"/>
  <c r="AN56"/>
  <c r="AO56" s="1"/>
  <c r="AP56" s="1"/>
  <c r="AQ56" s="1"/>
  <c r="AR56" s="1"/>
  <c r="AS56" s="1"/>
  <c r="AT56" s="1"/>
  <c r="AU56" s="1"/>
  <c r="AV56" s="1"/>
  <c r="AW56" s="1"/>
  <c r="AX56" s="1"/>
  <c r="AY56" s="1"/>
  <c r="AZ56" s="1"/>
  <c r="BA56" s="1"/>
  <c r="BB56" s="1"/>
  <c r="BC56" s="1"/>
  <c r="BD56" s="1"/>
  <c r="BE56" s="1"/>
  <c r="BF56" s="1"/>
  <c r="BG56" s="1"/>
  <c r="BH56" s="1"/>
  <c r="AN58"/>
  <c r="AO58" s="1"/>
  <c r="AP58" s="1"/>
  <c r="AQ58" s="1"/>
  <c r="AR58" s="1"/>
  <c r="AS58" s="1"/>
  <c r="AT58" s="1"/>
  <c r="AU58" s="1"/>
  <c r="AV58" s="1"/>
  <c r="AW58" s="1"/>
  <c r="AX58" s="1"/>
  <c r="AY58" s="1"/>
  <c r="AZ58" s="1"/>
  <c r="BA58" s="1"/>
  <c r="BB58" s="1"/>
  <c r="BC58" s="1"/>
  <c r="BD58" s="1"/>
  <c r="BE58" s="1"/>
  <c r="BF58" s="1"/>
  <c r="BG58" s="1"/>
  <c r="BH58" s="1"/>
  <c r="AN61"/>
  <c r="AO61" s="1"/>
  <c r="AP61" s="1"/>
  <c r="AQ61" s="1"/>
  <c r="AR61" s="1"/>
  <c r="AS61" s="1"/>
  <c r="AT61" s="1"/>
  <c r="AU61" s="1"/>
  <c r="AV61" s="1"/>
  <c r="AW61" s="1"/>
  <c r="AX61" s="1"/>
  <c r="AY61" s="1"/>
  <c r="AZ61" s="1"/>
  <c r="BA61" s="1"/>
  <c r="BB61" s="1"/>
  <c r="BC61" s="1"/>
  <c r="BD61" s="1"/>
  <c r="BE61" s="1"/>
  <c r="BF61" s="1"/>
  <c r="BG61" s="1"/>
  <c r="BH61" s="1"/>
  <c r="AN63"/>
  <c r="AO63" s="1"/>
  <c r="AP63" s="1"/>
  <c r="AQ63" s="1"/>
  <c r="AR63" s="1"/>
  <c r="AS63" s="1"/>
  <c r="AT63" s="1"/>
  <c r="AU63" s="1"/>
  <c r="AV63" s="1"/>
  <c r="AW63" s="1"/>
  <c r="AX63" s="1"/>
  <c r="AY63" s="1"/>
  <c r="AZ63" s="1"/>
  <c r="BA63" s="1"/>
  <c r="BB63" s="1"/>
  <c r="BC63" s="1"/>
  <c r="BD63" s="1"/>
  <c r="BE63" s="1"/>
  <c r="BF63" s="1"/>
  <c r="BG63" s="1"/>
  <c r="BH63" s="1"/>
  <c r="AN65"/>
  <c r="AO65" s="1"/>
  <c r="AP65" s="1"/>
  <c r="AQ65" s="1"/>
  <c r="AR65" s="1"/>
  <c r="AS65" s="1"/>
  <c r="AT65" s="1"/>
  <c r="AU65" s="1"/>
  <c r="AV65" s="1"/>
  <c r="AW65" s="1"/>
  <c r="AX65" s="1"/>
  <c r="AY65" s="1"/>
  <c r="AZ65" s="1"/>
  <c r="BA65" s="1"/>
  <c r="BB65" s="1"/>
  <c r="BC65" s="1"/>
  <c r="BD65" s="1"/>
  <c r="BE65" s="1"/>
  <c r="BF65" s="1"/>
  <c r="BG65" s="1"/>
  <c r="BH65" s="1"/>
  <c r="AN67"/>
  <c r="AO67" s="1"/>
  <c r="AP67" s="1"/>
  <c r="AQ67" s="1"/>
  <c r="AR67" s="1"/>
  <c r="AS67" s="1"/>
  <c r="AT67" s="1"/>
  <c r="AU67" s="1"/>
  <c r="AV67" s="1"/>
  <c r="AW67" s="1"/>
  <c r="AX67" s="1"/>
  <c r="AY67" s="1"/>
  <c r="AZ67" s="1"/>
  <c r="BA67" s="1"/>
  <c r="BB67" s="1"/>
  <c r="BC67" s="1"/>
  <c r="BD67" s="1"/>
  <c r="BE67" s="1"/>
  <c r="BF67" s="1"/>
  <c r="BG67" s="1"/>
  <c r="BH67" s="1"/>
  <c r="AN69"/>
  <c r="AO69" s="1"/>
  <c r="AP69" s="1"/>
  <c r="AQ69" s="1"/>
  <c r="AR69" s="1"/>
  <c r="AS69" s="1"/>
  <c r="AT69" s="1"/>
  <c r="AU69" s="1"/>
  <c r="AV69" s="1"/>
  <c r="AW69" s="1"/>
  <c r="AX69" s="1"/>
  <c r="AY69" s="1"/>
  <c r="AZ69" s="1"/>
  <c r="BA69" s="1"/>
  <c r="BB69" s="1"/>
  <c r="BC69" s="1"/>
  <c r="BD69" s="1"/>
  <c r="BE69" s="1"/>
  <c r="BF69" s="1"/>
  <c r="BG69" s="1"/>
  <c r="BH69" s="1"/>
  <c r="AN71"/>
  <c r="AO71" s="1"/>
  <c r="AP71" s="1"/>
  <c r="AQ71" s="1"/>
  <c r="AR71" s="1"/>
  <c r="AS71" s="1"/>
  <c r="AT71" s="1"/>
  <c r="AU71" s="1"/>
  <c r="AV71" s="1"/>
  <c r="AW71" s="1"/>
  <c r="AX71" s="1"/>
  <c r="AY71" s="1"/>
  <c r="AZ71" s="1"/>
  <c r="BA71" s="1"/>
  <c r="BB71" s="1"/>
  <c r="BC71" s="1"/>
  <c r="BD71" s="1"/>
  <c r="BE71" s="1"/>
  <c r="BF71" s="1"/>
  <c r="BG71" s="1"/>
  <c r="BH71" s="1"/>
  <c r="AN73"/>
  <c r="AO73" s="1"/>
  <c r="AP73" s="1"/>
  <c r="AQ73" s="1"/>
  <c r="AR73" s="1"/>
  <c r="AS73" s="1"/>
  <c r="AT73" s="1"/>
  <c r="AU73" s="1"/>
  <c r="AV73" s="1"/>
  <c r="AW73" s="1"/>
  <c r="AX73" s="1"/>
  <c r="AY73" s="1"/>
  <c r="AZ73" s="1"/>
  <c r="BA73" s="1"/>
  <c r="BB73" s="1"/>
  <c r="BC73" s="1"/>
  <c r="BD73" s="1"/>
  <c r="BE73" s="1"/>
  <c r="BF73" s="1"/>
  <c r="BG73" s="1"/>
  <c r="BH73" s="1"/>
  <c r="AN75"/>
  <c r="AO75" s="1"/>
  <c r="AP75" s="1"/>
  <c r="AQ75" s="1"/>
  <c r="AR75" s="1"/>
  <c r="AS75" s="1"/>
  <c r="AT75" s="1"/>
  <c r="AU75" s="1"/>
  <c r="AV75" s="1"/>
  <c r="AW75" s="1"/>
  <c r="AX75" s="1"/>
  <c r="AY75" s="1"/>
  <c r="AZ75" s="1"/>
  <c r="BA75" s="1"/>
  <c r="BB75" s="1"/>
  <c r="BC75" s="1"/>
  <c r="BD75" s="1"/>
  <c r="BE75" s="1"/>
  <c r="BF75" s="1"/>
  <c r="BG75" s="1"/>
  <c r="BH75" s="1"/>
  <c r="AN77"/>
  <c r="AO77" s="1"/>
  <c r="AP77" s="1"/>
  <c r="AQ77" s="1"/>
  <c r="AR77" s="1"/>
  <c r="AS77" s="1"/>
  <c r="AT77" s="1"/>
  <c r="AU77" s="1"/>
  <c r="AV77" s="1"/>
  <c r="AW77" s="1"/>
  <c r="AX77" s="1"/>
  <c r="AY77" s="1"/>
  <c r="AZ77" s="1"/>
  <c r="BA77" s="1"/>
  <c r="BB77" s="1"/>
  <c r="BC77" s="1"/>
  <c r="BD77" s="1"/>
  <c r="BE77" s="1"/>
  <c r="BF77" s="1"/>
  <c r="BG77" s="1"/>
  <c r="BH77" s="1"/>
  <c r="AN79"/>
  <c r="AO79" s="1"/>
  <c r="AP79" s="1"/>
  <c r="AQ79" s="1"/>
  <c r="AR79" s="1"/>
  <c r="AS79" s="1"/>
  <c r="AT79" s="1"/>
  <c r="AU79" s="1"/>
  <c r="AV79" s="1"/>
  <c r="AW79" s="1"/>
  <c r="AX79" s="1"/>
  <c r="AY79" s="1"/>
  <c r="AZ79" s="1"/>
  <c r="BA79" s="1"/>
  <c r="BB79" s="1"/>
  <c r="BC79" s="1"/>
  <c r="BD79" s="1"/>
  <c r="BE79" s="1"/>
  <c r="BF79" s="1"/>
  <c r="BG79" s="1"/>
  <c r="BH79" s="1"/>
  <c r="AN81"/>
  <c r="AO81" s="1"/>
  <c r="AP81" s="1"/>
  <c r="AQ81" s="1"/>
  <c r="AR81" s="1"/>
  <c r="AS81" s="1"/>
  <c r="AT81" s="1"/>
  <c r="AU81" s="1"/>
  <c r="AV81" s="1"/>
  <c r="AW81" s="1"/>
  <c r="AX81" s="1"/>
  <c r="AY81" s="1"/>
  <c r="AZ81" s="1"/>
  <c r="BA81" s="1"/>
  <c r="BB81" s="1"/>
  <c r="BC81" s="1"/>
  <c r="BD81" s="1"/>
  <c r="BE81" s="1"/>
  <c r="BF81" s="1"/>
  <c r="BG81" s="1"/>
  <c r="BH81" s="1"/>
  <c r="AN83"/>
  <c r="AO83" s="1"/>
  <c r="AP83" s="1"/>
  <c r="AQ83" s="1"/>
  <c r="AR83" s="1"/>
  <c r="AS83" s="1"/>
  <c r="AT83" s="1"/>
  <c r="AU83" s="1"/>
  <c r="AV83" s="1"/>
  <c r="AW83" s="1"/>
  <c r="AX83" s="1"/>
  <c r="AY83" s="1"/>
  <c r="AZ83" s="1"/>
  <c r="BA83" s="1"/>
  <c r="BB83" s="1"/>
  <c r="BC83" s="1"/>
  <c r="BD83" s="1"/>
  <c r="BE83" s="1"/>
  <c r="BF83" s="1"/>
  <c r="BG83" s="1"/>
  <c r="BH83" s="1"/>
  <c r="AN85"/>
  <c r="AO85" s="1"/>
  <c r="AP85" s="1"/>
  <c r="AQ85" s="1"/>
  <c r="AR85" s="1"/>
  <c r="AS85" s="1"/>
  <c r="AT85" s="1"/>
  <c r="AU85" s="1"/>
  <c r="AV85" s="1"/>
  <c r="AW85" s="1"/>
  <c r="AX85" s="1"/>
  <c r="AY85" s="1"/>
  <c r="AZ85" s="1"/>
  <c r="BA85" s="1"/>
  <c r="BB85" s="1"/>
  <c r="BC85" s="1"/>
  <c r="BD85" s="1"/>
  <c r="BE85" s="1"/>
  <c r="BF85" s="1"/>
  <c r="BG85" s="1"/>
  <c r="BH85" s="1"/>
  <c r="AN87"/>
  <c r="AO87" s="1"/>
  <c r="AP87" s="1"/>
  <c r="AQ87" s="1"/>
  <c r="AR87" s="1"/>
  <c r="AS87" s="1"/>
  <c r="AT87" s="1"/>
  <c r="AU87" s="1"/>
  <c r="AV87" s="1"/>
  <c r="AW87" s="1"/>
  <c r="AX87" s="1"/>
  <c r="AY87" s="1"/>
  <c r="AZ87" s="1"/>
  <c r="BA87" s="1"/>
  <c r="BB87" s="1"/>
  <c r="BC87" s="1"/>
  <c r="BD87" s="1"/>
  <c r="BE87" s="1"/>
  <c r="BF87" s="1"/>
  <c r="BG87" s="1"/>
  <c r="BH87" s="1"/>
  <c r="AN89"/>
  <c r="AO89" s="1"/>
  <c r="AP89" s="1"/>
  <c r="AQ89" s="1"/>
  <c r="AR89" s="1"/>
  <c r="AS89" s="1"/>
  <c r="AT89" s="1"/>
  <c r="AU89" s="1"/>
  <c r="AV89" s="1"/>
  <c r="AW89" s="1"/>
  <c r="AX89" s="1"/>
  <c r="AY89" s="1"/>
  <c r="AZ89" s="1"/>
  <c r="BA89" s="1"/>
  <c r="BB89" s="1"/>
  <c r="BC89" s="1"/>
  <c r="BD89" s="1"/>
  <c r="BE89" s="1"/>
  <c r="BF89" s="1"/>
  <c r="BG89" s="1"/>
  <c r="BH89" s="1"/>
  <c r="AN91"/>
  <c r="AO91" s="1"/>
  <c r="AP91" s="1"/>
  <c r="AQ91" s="1"/>
  <c r="AR91" s="1"/>
  <c r="AS91" s="1"/>
  <c r="AT91" s="1"/>
  <c r="AU91" s="1"/>
  <c r="AV91" s="1"/>
  <c r="AW91" s="1"/>
  <c r="AX91" s="1"/>
  <c r="AY91" s="1"/>
  <c r="AZ91" s="1"/>
  <c r="BA91" s="1"/>
  <c r="BB91" s="1"/>
  <c r="BC91" s="1"/>
  <c r="BD91" s="1"/>
  <c r="BE91" s="1"/>
  <c r="BF91" s="1"/>
  <c r="BG91" s="1"/>
  <c r="BH91" s="1"/>
  <c r="AN93"/>
  <c r="AO93" s="1"/>
  <c r="AP93" s="1"/>
  <c r="AQ93" s="1"/>
  <c r="AR93" s="1"/>
  <c r="AS93" s="1"/>
  <c r="AT93" s="1"/>
  <c r="AU93" s="1"/>
  <c r="AV93" s="1"/>
  <c r="AW93" s="1"/>
  <c r="AX93" s="1"/>
  <c r="AY93" s="1"/>
  <c r="AZ93" s="1"/>
  <c r="BA93" s="1"/>
  <c r="BB93" s="1"/>
  <c r="BC93" s="1"/>
  <c r="BD93" s="1"/>
  <c r="BE93" s="1"/>
  <c r="BF93" s="1"/>
  <c r="BG93" s="1"/>
  <c r="BH93" s="1"/>
  <c r="AN95"/>
  <c r="AO95" s="1"/>
  <c r="AP95" s="1"/>
  <c r="AQ95" s="1"/>
  <c r="AR95" s="1"/>
  <c r="AS95" s="1"/>
  <c r="AT95" s="1"/>
  <c r="AU95" s="1"/>
  <c r="AV95" s="1"/>
  <c r="AW95" s="1"/>
  <c r="AX95" s="1"/>
  <c r="AY95" s="1"/>
  <c r="AZ95" s="1"/>
  <c r="BA95" s="1"/>
  <c r="BB95" s="1"/>
  <c r="BC95" s="1"/>
  <c r="BD95" s="1"/>
  <c r="BE95" s="1"/>
  <c r="BF95" s="1"/>
  <c r="BG95" s="1"/>
  <c r="BH95" s="1"/>
  <c r="AN97"/>
  <c r="AO97" s="1"/>
  <c r="AP97" s="1"/>
  <c r="AQ97" s="1"/>
  <c r="AR97" s="1"/>
  <c r="AS97" s="1"/>
  <c r="AT97" s="1"/>
  <c r="AU97" s="1"/>
  <c r="AV97" s="1"/>
  <c r="AW97" s="1"/>
  <c r="AX97" s="1"/>
  <c r="AY97" s="1"/>
  <c r="AZ97" s="1"/>
  <c r="BA97" s="1"/>
  <c r="BB97" s="1"/>
  <c r="BC97" s="1"/>
  <c r="BD97" s="1"/>
  <c r="BE97" s="1"/>
  <c r="BF97" s="1"/>
  <c r="BG97" s="1"/>
  <c r="BH97" s="1"/>
  <c r="AN99"/>
  <c r="AO99" s="1"/>
  <c r="AP99" s="1"/>
  <c r="AQ99" s="1"/>
  <c r="AR99" s="1"/>
  <c r="AS99" s="1"/>
  <c r="AT99" s="1"/>
  <c r="AU99" s="1"/>
  <c r="AV99" s="1"/>
  <c r="AW99" s="1"/>
  <c r="AX99" s="1"/>
  <c r="AY99" s="1"/>
  <c r="AZ99" s="1"/>
  <c r="BA99" s="1"/>
  <c r="BB99" s="1"/>
  <c r="BC99" s="1"/>
  <c r="BD99" s="1"/>
  <c r="BE99" s="1"/>
  <c r="BF99" s="1"/>
  <c r="BG99" s="1"/>
  <c r="BH99" s="1"/>
  <c r="AN101"/>
  <c r="AO101" s="1"/>
  <c r="AP101" s="1"/>
  <c r="AQ101" s="1"/>
  <c r="AR101" s="1"/>
  <c r="AS101" s="1"/>
  <c r="AT101" s="1"/>
  <c r="AU101" s="1"/>
  <c r="AV101" s="1"/>
  <c r="AW101" s="1"/>
  <c r="AX101" s="1"/>
  <c r="AY101" s="1"/>
  <c r="AZ101" s="1"/>
  <c r="BA101" s="1"/>
  <c r="BB101" s="1"/>
  <c r="BC101" s="1"/>
  <c r="BD101" s="1"/>
  <c r="BE101" s="1"/>
  <c r="BF101" s="1"/>
  <c r="BG101" s="1"/>
  <c r="BH101" s="1"/>
  <c r="AN103"/>
  <c r="AO103" s="1"/>
  <c r="AP103" s="1"/>
  <c r="AQ103" s="1"/>
  <c r="AR103" s="1"/>
  <c r="AS103" s="1"/>
  <c r="AT103" s="1"/>
  <c r="AU103" s="1"/>
  <c r="AV103" s="1"/>
  <c r="AW103" s="1"/>
  <c r="AX103" s="1"/>
  <c r="AY103" s="1"/>
  <c r="AZ103" s="1"/>
  <c r="BA103" s="1"/>
  <c r="BB103" s="1"/>
  <c r="BC103" s="1"/>
  <c r="BD103" s="1"/>
  <c r="BE103" s="1"/>
  <c r="BF103" s="1"/>
  <c r="BG103" s="1"/>
  <c r="BH103" s="1"/>
  <c r="AN105"/>
  <c r="AO105" s="1"/>
  <c r="AP105" s="1"/>
  <c r="AQ105" s="1"/>
  <c r="AR105" s="1"/>
  <c r="AS105" s="1"/>
  <c r="AT105" s="1"/>
  <c r="AU105" s="1"/>
  <c r="AV105" s="1"/>
  <c r="AW105" s="1"/>
  <c r="AX105" s="1"/>
  <c r="AY105" s="1"/>
  <c r="AZ105" s="1"/>
  <c r="BA105" s="1"/>
  <c r="BB105" s="1"/>
  <c r="BC105" s="1"/>
  <c r="BD105" s="1"/>
  <c r="BE105" s="1"/>
  <c r="BF105" s="1"/>
  <c r="BG105" s="1"/>
  <c r="BH105" s="1"/>
  <c r="AN107"/>
  <c r="AO107" s="1"/>
  <c r="AP107" s="1"/>
  <c r="AQ107" s="1"/>
  <c r="AR107" s="1"/>
  <c r="AS107" s="1"/>
  <c r="AT107" s="1"/>
  <c r="AU107" s="1"/>
  <c r="AV107" s="1"/>
  <c r="AW107" s="1"/>
  <c r="AX107" s="1"/>
  <c r="AY107" s="1"/>
  <c r="AZ107" s="1"/>
  <c r="BA107" s="1"/>
  <c r="BB107" s="1"/>
  <c r="BC107" s="1"/>
  <c r="BD107" s="1"/>
  <c r="BE107" s="1"/>
  <c r="BF107" s="1"/>
  <c r="BG107" s="1"/>
  <c r="BH107" s="1"/>
  <c r="AN60"/>
  <c r="AO60" s="1"/>
  <c r="AP60" s="1"/>
  <c r="AQ60" s="1"/>
  <c r="AR60" s="1"/>
  <c r="AS60" s="1"/>
  <c r="AT60" s="1"/>
  <c r="AU60" s="1"/>
  <c r="AV60" s="1"/>
  <c r="AW60" s="1"/>
  <c r="AX60" s="1"/>
  <c r="AY60" s="1"/>
  <c r="AZ60" s="1"/>
  <c r="BA60" s="1"/>
  <c r="BB60" s="1"/>
  <c r="BC60" s="1"/>
  <c r="BD60" s="1"/>
  <c r="BE60" s="1"/>
  <c r="BF60" s="1"/>
  <c r="BG60" s="1"/>
  <c r="BH60" s="1"/>
  <c r="AN62"/>
  <c r="AO62" s="1"/>
  <c r="AP62" s="1"/>
  <c r="AQ62" s="1"/>
  <c r="AR62" s="1"/>
  <c r="AS62" s="1"/>
  <c r="AT62" s="1"/>
  <c r="AU62" s="1"/>
  <c r="AV62" s="1"/>
  <c r="AW62" s="1"/>
  <c r="AX62" s="1"/>
  <c r="AY62" s="1"/>
  <c r="AZ62" s="1"/>
  <c r="BA62" s="1"/>
  <c r="BB62" s="1"/>
  <c r="BC62" s="1"/>
  <c r="BD62" s="1"/>
  <c r="BE62" s="1"/>
  <c r="BF62" s="1"/>
  <c r="BG62" s="1"/>
  <c r="BH62" s="1"/>
  <c r="AN64"/>
  <c r="AO64" s="1"/>
  <c r="AP64" s="1"/>
  <c r="AQ64" s="1"/>
  <c r="AR64" s="1"/>
  <c r="AS64" s="1"/>
  <c r="AT64" s="1"/>
  <c r="AU64" s="1"/>
  <c r="AV64" s="1"/>
  <c r="AW64" s="1"/>
  <c r="AX64" s="1"/>
  <c r="AY64" s="1"/>
  <c r="AZ64" s="1"/>
  <c r="BA64" s="1"/>
  <c r="BB64" s="1"/>
  <c r="BC64" s="1"/>
  <c r="BD64" s="1"/>
  <c r="BE64" s="1"/>
  <c r="BF64" s="1"/>
  <c r="BG64" s="1"/>
  <c r="BH64" s="1"/>
  <c r="AN66"/>
  <c r="AO66" s="1"/>
  <c r="AP66" s="1"/>
  <c r="AQ66" s="1"/>
  <c r="AR66" s="1"/>
  <c r="AS66" s="1"/>
  <c r="AT66" s="1"/>
  <c r="AU66" s="1"/>
  <c r="AV66" s="1"/>
  <c r="AW66" s="1"/>
  <c r="AX66" s="1"/>
  <c r="AY66" s="1"/>
  <c r="AZ66" s="1"/>
  <c r="BA66" s="1"/>
  <c r="BB66" s="1"/>
  <c r="BC66" s="1"/>
  <c r="BD66" s="1"/>
  <c r="BE66" s="1"/>
  <c r="BF66" s="1"/>
  <c r="BG66" s="1"/>
  <c r="BH66" s="1"/>
  <c r="AN68"/>
  <c r="AO68" s="1"/>
  <c r="AP68" s="1"/>
  <c r="AQ68" s="1"/>
  <c r="AR68" s="1"/>
  <c r="AS68" s="1"/>
  <c r="AT68" s="1"/>
  <c r="AU68" s="1"/>
  <c r="AV68" s="1"/>
  <c r="AW68" s="1"/>
  <c r="AX68" s="1"/>
  <c r="AY68" s="1"/>
  <c r="AZ68" s="1"/>
  <c r="BA68" s="1"/>
  <c r="BB68" s="1"/>
  <c r="BC68" s="1"/>
  <c r="BD68" s="1"/>
  <c r="BE68" s="1"/>
  <c r="BF68" s="1"/>
  <c r="BG68" s="1"/>
  <c r="BH68" s="1"/>
  <c r="AN70"/>
  <c r="AO70" s="1"/>
  <c r="AP70" s="1"/>
  <c r="AQ70" s="1"/>
  <c r="AR70" s="1"/>
  <c r="AS70" s="1"/>
  <c r="AT70" s="1"/>
  <c r="AU70" s="1"/>
  <c r="AV70" s="1"/>
  <c r="AW70" s="1"/>
  <c r="AX70" s="1"/>
  <c r="AY70" s="1"/>
  <c r="AZ70" s="1"/>
  <c r="BA70" s="1"/>
  <c r="BB70" s="1"/>
  <c r="BC70" s="1"/>
  <c r="BD70" s="1"/>
  <c r="BE70" s="1"/>
  <c r="BF70" s="1"/>
  <c r="BG70" s="1"/>
  <c r="BH70" s="1"/>
  <c r="AN72"/>
  <c r="AO72" s="1"/>
  <c r="AP72" s="1"/>
  <c r="AQ72" s="1"/>
  <c r="AR72" s="1"/>
  <c r="AS72" s="1"/>
  <c r="AT72" s="1"/>
  <c r="AU72" s="1"/>
  <c r="AV72" s="1"/>
  <c r="AW72" s="1"/>
  <c r="AX72" s="1"/>
  <c r="AY72" s="1"/>
  <c r="AZ72" s="1"/>
  <c r="BA72" s="1"/>
  <c r="BB72" s="1"/>
  <c r="BC72" s="1"/>
  <c r="BD72" s="1"/>
  <c r="BE72" s="1"/>
  <c r="BF72" s="1"/>
  <c r="BG72" s="1"/>
  <c r="BH72" s="1"/>
  <c r="AN74"/>
  <c r="AO74" s="1"/>
  <c r="AP74" s="1"/>
  <c r="AQ74" s="1"/>
  <c r="AR74" s="1"/>
  <c r="AS74" s="1"/>
  <c r="AT74" s="1"/>
  <c r="AU74" s="1"/>
  <c r="AV74" s="1"/>
  <c r="AW74" s="1"/>
  <c r="AX74" s="1"/>
  <c r="AY74" s="1"/>
  <c r="AZ74" s="1"/>
  <c r="BA74" s="1"/>
  <c r="BB74" s="1"/>
  <c r="BC74" s="1"/>
  <c r="BD74" s="1"/>
  <c r="BE74" s="1"/>
  <c r="BF74" s="1"/>
  <c r="BG74" s="1"/>
  <c r="BH74" s="1"/>
  <c r="AN76"/>
  <c r="AO76" s="1"/>
  <c r="AP76" s="1"/>
  <c r="AQ76" s="1"/>
  <c r="AR76" s="1"/>
  <c r="AS76" s="1"/>
  <c r="AT76" s="1"/>
  <c r="AU76" s="1"/>
  <c r="AV76" s="1"/>
  <c r="AW76" s="1"/>
  <c r="AX76" s="1"/>
  <c r="AY76" s="1"/>
  <c r="AZ76" s="1"/>
  <c r="BA76" s="1"/>
  <c r="BB76" s="1"/>
  <c r="BC76" s="1"/>
  <c r="BD76" s="1"/>
  <c r="BE76" s="1"/>
  <c r="BF76" s="1"/>
  <c r="BG76" s="1"/>
  <c r="BH76" s="1"/>
  <c r="AN78"/>
  <c r="AO78" s="1"/>
  <c r="AP78" s="1"/>
  <c r="AQ78" s="1"/>
  <c r="AR78" s="1"/>
  <c r="AS78" s="1"/>
  <c r="AT78" s="1"/>
  <c r="AU78" s="1"/>
  <c r="AV78" s="1"/>
  <c r="AW78" s="1"/>
  <c r="AX78" s="1"/>
  <c r="AY78" s="1"/>
  <c r="AZ78" s="1"/>
  <c r="BA78" s="1"/>
  <c r="BB78" s="1"/>
  <c r="BC78" s="1"/>
  <c r="BD78" s="1"/>
  <c r="BE78" s="1"/>
  <c r="BF78" s="1"/>
  <c r="BG78" s="1"/>
  <c r="BH78" s="1"/>
  <c r="AN80"/>
  <c r="AO80" s="1"/>
  <c r="AP80" s="1"/>
  <c r="AQ80" s="1"/>
  <c r="AR80" s="1"/>
  <c r="AS80" s="1"/>
  <c r="AT80" s="1"/>
  <c r="AU80" s="1"/>
  <c r="AV80" s="1"/>
  <c r="AW80" s="1"/>
  <c r="AX80" s="1"/>
  <c r="AY80" s="1"/>
  <c r="AZ80" s="1"/>
  <c r="BA80" s="1"/>
  <c r="BB80" s="1"/>
  <c r="BC80" s="1"/>
  <c r="BD80" s="1"/>
  <c r="BE80" s="1"/>
  <c r="BF80" s="1"/>
  <c r="BG80" s="1"/>
  <c r="BH80" s="1"/>
  <c r="AN82"/>
  <c r="AO82" s="1"/>
  <c r="AP82" s="1"/>
  <c r="AQ82" s="1"/>
  <c r="AR82" s="1"/>
  <c r="AS82" s="1"/>
  <c r="AT82" s="1"/>
  <c r="AU82" s="1"/>
  <c r="AV82" s="1"/>
  <c r="AW82" s="1"/>
  <c r="AX82" s="1"/>
  <c r="AY82" s="1"/>
  <c r="AZ82" s="1"/>
  <c r="BA82" s="1"/>
  <c r="BB82" s="1"/>
  <c r="BC82" s="1"/>
  <c r="BD82" s="1"/>
  <c r="BE82" s="1"/>
  <c r="BF82" s="1"/>
  <c r="BG82" s="1"/>
  <c r="BH82" s="1"/>
  <c r="AN84"/>
  <c r="AO84" s="1"/>
  <c r="AP84" s="1"/>
  <c r="AQ84" s="1"/>
  <c r="AR84" s="1"/>
  <c r="AS84" s="1"/>
  <c r="AT84" s="1"/>
  <c r="AU84" s="1"/>
  <c r="AV84" s="1"/>
  <c r="AW84" s="1"/>
  <c r="AX84" s="1"/>
  <c r="AY84" s="1"/>
  <c r="AZ84" s="1"/>
  <c r="BA84" s="1"/>
  <c r="BB84" s="1"/>
  <c r="BC84" s="1"/>
  <c r="BD84" s="1"/>
  <c r="BE84" s="1"/>
  <c r="BF84" s="1"/>
  <c r="BG84" s="1"/>
  <c r="BH84" s="1"/>
  <c r="AN86"/>
  <c r="AO86" s="1"/>
  <c r="AP86" s="1"/>
  <c r="AQ86" s="1"/>
  <c r="AR86" s="1"/>
  <c r="AS86" s="1"/>
  <c r="AT86" s="1"/>
  <c r="AU86" s="1"/>
  <c r="AV86" s="1"/>
  <c r="AW86" s="1"/>
  <c r="AX86" s="1"/>
  <c r="AY86" s="1"/>
  <c r="AZ86" s="1"/>
  <c r="BA86" s="1"/>
  <c r="BB86" s="1"/>
  <c r="BC86" s="1"/>
  <c r="BD86" s="1"/>
  <c r="BE86" s="1"/>
  <c r="BF86" s="1"/>
  <c r="BG86" s="1"/>
  <c r="BH86" s="1"/>
  <c r="AN88"/>
  <c r="AO88" s="1"/>
  <c r="AP88" s="1"/>
  <c r="AQ88" s="1"/>
  <c r="AR88" s="1"/>
  <c r="AS88" s="1"/>
  <c r="AT88" s="1"/>
  <c r="AU88" s="1"/>
  <c r="AV88" s="1"/>
  <c r="AW88" s="1"/>
  <c r="AX88" s="1"/>
  <c r="AY88" s="1"/>
  <c r="AZ88" s="1"/>
  <c r="BA88" s="1"/>
  <c r="BB88" s="1"/>
  <c r="BC88" s="1"/>
  <c r="BD88" s="1"/>
  <c r="BE88" s="1"/>
  <c r="BF88" s="1"/>
  <c r="BG88" s="1"/>
  <c r="BH88" s="1"/>
  <c r="AN90"/>
  <c r="AO90" s="1"/>
  <c r="AP90" s="1"/>
  <c r="AQ90" s="1"/>
  <c r="AR90" s="1"/>
  <c r="AS90" s="1"/>
  <c r="AT90" s="1"/>
  <c r="AU90" s="1"/>
  <c r="AV90" s="1"/>
  <c r="AW90" s="1"/>
  <c r="AX90" s="1"/>
  <c r="AY90" s="1"/>
  <c r="AZ90" s="1"/>
  <c r="BA90" s="1"/>
  <c r="BB90" s="1"/>
  <c r="BC90" s="1"/>
  <c r="BD90" s="1"/>
  <c r="BE90" s="1"/>
  <c r="BF90" s="1"/>
  <c r="BG90" s="1"/>
  <c r="BH90" s="1"/>
  <c r="AN92"/>
  <c r="AO92" s="1"/>
  <c r="AP92" s="1"/>
  <c r="AQ92" s="1"/>
  <c r="AR92" s="1"/>
  <c r="AS92" s="1"/>
  <c r="AT92" s="1"/>
  <c r="AU92" s="1"/>
  <c r="AV92" s="1"/>
  <c r="AW92" s="1"/>
  <c r="AX92" s="1"/>
  <c r="AY92" s="1"/>
  <c r="AZ92" s="1"/>
  <c r="BA92" s="1"/>
  <c r="BB92" s="1"/>
  <c r="BC92" s="1"/>
  <c r="BD92" s="1"/>
  <c r="BE92" s="1"/>
  <c r="BF92" s="1"/>
  <c r="BG92" s="1"/>
  <c r="BH92" s="1"/>
  <c r="AN94"/>
  <c r="AO94" s="1"/>
  <c r="AP94" s="1"/>
  <c r="AQ94" s="1"/>
  <c r="AR94" s="1"/>
  <c r="AS94" s="1"/>
  <c r="AT94" s="1"/>
  <c r="AU94" s="1"/>
  <c r="AV94" s="1"/>
  <c r="AW94" s="1"/>
  <c r="AX94" s="1"/>
  <c r="AY94" s="1"/>
  <c r="AZ94" s="1"/>
  <c r="BA94" s="1"/>
  <c r="BB94" s="1"/>
  <c r="BC94" s="1"/>
  <c r="BD94" s="1"/>
  <c r="BE94" s="1"/>
  <c r="BF94" s="1"/>
  <c r="BG94" s="1"/>
  <c r="BH94" s="1"/>
  <c r="AN96"/>
  <c r="AO96" s="1"/>
  <c r="AP96" s="1"/>
  <c r="AQ96" s="1"/>
  <c r="AR96" s="1"/>
  <c r="AS96" s="1"/>
  <c r="AT96" s="1"/>
  <c r="AU96" s="1"/>
  <c r="AV96" s="1"/>
  <c r="AW96" s="1"/>
  <c r="AX96" s="1"/>
  <c r="AY96" s="1"/>
  <c r="AZ96" s="1"/>
  <c r="BA96" s="1"/>
  <c r="BB96" s="1"/>
  <c r="BC96" s="1"/>
  <c r="BD96" s="1"/>
  <c r="BE96" s="1"/>
  <c r="BF96" s="1"/>
  <c r="BG96" s="1"/>
  <c r="BH96" s="1"/>
  <c r="AN98"/>
  <c r="AO98" s="1"/>
  <c r="AP98" s="1"/>
  <c r="AQ98" s="1"/>
  <c r="AR98" s="1"/>
  <c r="AS98" s="1"/>
  <c r="AT98" s="1"/>
  <c r="AU98" s="1"/>
  <c r="AV98" s="1"/>
  <c r="AW98" s="1"/>
  <c r="AX98" s="1"/>
  <c r="AY98" s="1"/>
  <c r="AZ98" s="1"/>
  <c r="BA98" s="1"/>
  <c r="BB98" s="1"/>
  <c r="BC98" s="1"/>
  <c r="BD98" s="1"/>
  <c r="BE98" s="1"/>
  <c r="BF98" s="1"/>
  <c r="BG98" s="1"/>
  <c r="BH98" s="1"/>
  <c r="AN100"/>
  <c r="AO100" s="1"/>
  <c r="AP100" s="1"/>
  <c r="AQ100" s="1"/>
  <c r="AR100" s="1"/>
  <c r="AS100" s="1"/>
  <c r="AT100" s="1"/>
  <c r="AU100" s="1"/>
  <c r="AV100" s="1"/>
  <c r="AW100" s="1"/>
  <c r="AX100" s="1"/>
  <c r="AY100" s="1"/>
  <c r="AZ100" s="1"/>
  <c r="BA100" s="1"/>
  <c r="BB100" s="1"/>
  <c r="BC100" s="1"/>
  <c r="BD100" s="1"/>
  <c r="BE100" s="1"/>
  <c r="BF100" s="1"/>
  <c r="BG100" s="1"/>
  <c r="BH100" s="1"/>
  <c r="AN102"/>
  <c r="AO102" s="1"/>
  <c r="AP102" s="1"/>
  <c r="AQ102" s="1"/>
  <c r="AR102" s="1"/>
  <c r="AS102" s="1"/>
  <c r="AT102" s="1"/>
  <c r="AU102" s="1"/>
  <c r="AV102" s="1"/>
  <c r="AW102" s="1"/>
  <c r="AX102" s="1"/>
  <c r="AY102" s="1"/>
  <c r="AZ102" s="1"/>
  <c r="BA102" s="1"/>
  <c r="BB102" s="1"/>
  <c r="BC102" s="1"/>
  <c r="BD102" s="1"/>
  <c r="BE102" s="1"/>
  <c r="BF102" s="1"/>
  <c r="BG102" s="1"/>
  <c r="BH102" s="1"/>
  <c r="AN104"/>
  <c r="AO104" s="1"/>
  <c r="AP104" s="1"/>
  <c r="AQ104" s="1"/>
  <c r="AR104" s="1"/>
  <c r="AS104" s="1"/>
  <c r="AT104" s="1"/>
  <c r="AU104" s="1"/>
  <c r="AV104" s="1"/>
  <c r="AW104" s="1"/>
  <c r="AX104" s="1"/>
  <c r="AY104" s="1"/>
  <c r="AZ104" s="1"/>
  <c r="BA104" s="1"/>
  <c r="BB104" s="1"/>
  <c r="BC104" s="1"/>
  <c r="BD104" s="1"/>
  <c r="BE104" s="1"/>
  <c r="BF104" s="1"/>
  <c r="BG104" s="1"/>
  <c r="BH104" s="1"/>
  <c r="AN106"/>
  <c r="AO106" s="1"/>
  <c r="AP106" s="1"/>
  <c r="AQ106" s="1"/>
  <c r="AR106" s="1"/>
  <c r="AS106" s="1"/>
  <c r="AT106" s="1"/>
  <c r="AU106" s="1"/>
  <c r="AV106" s="1"/>
  <c r="AW106" s="1"/>
  <c r="AX106" s="1"/>
  <c r="AY106" s="1"/>
  <c r="AZ106" s="1"/>
  <c r="BA106" s="1"/>
  <c r="BB106" s="1"/>
  <c r="BC106" s="1"/>
  <c r="BD106" s="1"/>
  <c r="BE106" s="1"/>
  <c r="BF106" s="1"/>
  <c r="BG106" s="1"/>
  <c r="BH106" s="1"/>
  <c r="AN108"/>
  <c r="AO108" s="1"/>
  <c r="AP108" s="1"/>
  <c r="AQ108" s="1"/>
  <c r="AR108" s="1"/>
  <c r="AS108" s="1"/>
  <c r="AT108" s="1"/>
  <c r="AU108" s="1"/>
  <c r="AV108" s="1"/>
  <c r="AW108" s="1"/>
  <c r="AX108" s="1"/>
  <c r="AY108" s="1"/>
  <c r="AZ108" s="1"/>
  <c r="BA108" s="1"/>
  <c r="BB108" s="1"/>
  <c r="BC108" s="1"/>
  <c r="BD108" s="1"/>
  <c r="BE108" s="1"/>
  <c r="BF108" s="1"/>
  <c r="BG108" s="1"/>
  <c r="BH108" s="1"/>
  <c r="AN109"/>
  <c r="AO109" s="1"/>
  <c r="AP109" s="1"/>
  <c r="AQ109" s="1"/>
  <c r="AR109" s="1"/>
  <c r="AS109" s="1"/>
  <c r="AT109" s="1"/>
  <c r="AU109" s="1"/>
  <c r="AV109" s="1"/>
  <c r="AW109" s="1"/>
  <c r="AX109" s="1"/>
  <c r="AY109" s="1"/>
  <c r="AZ109" s="1"/>
  <c r="BA109" s="1"/>
  <c r="BB109" s="1"/>
  <c r="BC109" s="1"/>
  <c r="BD109" s="1"/>
  <c r="BE109" s="1"/>
  <c r="BF109" s="1"/>
  <c r="BG109" s="1"/>
  <c r="BH109" s="1"/>
  <c r="AN111"/>
  <c r="AO111" s="1"/>
  <c r="AP111" s="1"/>
  <c r="AQ111" s="1"/>
  <c r="AR111" s="1"/>
  <c r="AS111" s="1"/>
  <c r="AT111" s="1"/>
  <c r="AU111" s="1"/>
  <c r="AV111" s="1"/>
  <c r="AW111" s="1"/>
  <c r="AX111" s="1"/>
  <c r="AY111" s="1"/>
  <c r="AZ111" s="1"/>
  <c r="BA111" s="1"/>
  <c r="BB111" s="1"/>
  <c r="BC111" s="1"/>
  <c r="BD111" s="1"/>
  <c r="BE111" s="1"/>
  <c r="BF111" s="1"/>
  <c r="BG111" s="1"/>
  <c r="BH111" s="1"/>
  <c r="AN113"/>
  <c r="AO113" s="1"/>
  <c r="AP113" s="1"/>
  <c r="AQ113" s="1"/>
  <c r="AR113" s="1"/>
  <c r="AS113" s="1"/>
  <c r="AT113" s="1"/>
  <c r="AU113" s="1"/>
  <c r="AV113" s="1"/>
  <c r="AW113" s="1"/>
  <c r="AX113" s="1"/>
  <c r="AY113" s="1"/>
  <c r="AZ113" s="1"/>
  <c r="BA113" s="1"/>
  <c r="BB113" s="1"/>
  <c r="BC113" s="1"/>
  <c r="BD113" s="1"/>
  <c r="BE113" s="1"/>
  <c r="BF113" s="1"/>
  <c r="BG113" s="1"/>
  <c r="BH113" s="1"/>
  <c r="AN115"/>
  <c r="AO115" s="1"/>
  <c r="AP115" s="1"/>
  <c r="AQ115" s="1"/>
  <c r="AR115" s="1"/>
  <c r="AS115" s="1"/>
  <c r="AT115" s="1"/>
  <c r="AU115" s="1"/>
  <c r="AV115" s="1"/>
  <c r="AW115" s="1"/>
  <c r="AX115" s="1"/>
  <c r="AY115" s="1"/>
  <c r="AZ115" s="1"/>
  <c r="BA115" s="1"/>
  <c r="BB115" s="1"/>
  <c r="BC115" s="1"/>
  <c r="BD115" s="1"/>
  <c r="BE115" s="1"/>
  <c r="BF115" s="1"/>
  <c r="BG115" s="1"/>
  <c r="BH115" s="1"/>
  <c r="AN117"/>
  <c r="AO117" s="1"/>
  <c r="AP117" s="1"/>
  <c r="AQ117" s="1"/>
  <c r="AR117" s="1"/>
  <c r="AS117" s="1"/>
  <c r="AT117" s="1"/>
  <c r="AU117" s="1"/>
  <c r="AV117" s="1"/>
  <c r="AW117" s="1"/>
  <c r="AX117" s="1"/>
  <c r="AY117" s="1"/>
  <c r="AZ117" s="1"/>
  <c r="BA117" s="1"/>
  <c r="BB117" s="1"/>
  <c r="BC117" s="1"/>
  <c r="BD117" s="1"/>
  <c r="BE117" s="1"/>
  <c r="BF117" s="1"/>
  <c r="BG117" s="1"/>
  <c r="BH117" s="1"/>
  <c r="AN119"/>
  <c r="AO119" s="1"/>
  <c r="AP119" s="1"/>
  <c r="AQ119" s="1"/>
  <c r="AR119" s="1"/>
  <c r="AS119" s="1"/>
  <c r="AT119" s="1"/>
  <c r="AU119" s="1"/>
  <c r="AV119" s="1"/>
  <c r="AW119" s="1"/>
  <c r="AX119" s="1"/>
  <c r="AY119" s="1"/>
  <c r="AZ119" s="1"/>
  <c r="BA119" s="1"/>
  <c r="BB119" s="1"/>
  <c r="BC119" s="1"/>
  <c r="BD119" s="1"/>
  <c r="BE119" s="1"/>
  <c r="BF119" s="1"/>
  <c r="BG119" s="1"/>
  <c r="BH119" s="1"/>
  <c r="AN121"/>
  <c r="AO121" s="1"/>
  <c r="AP121" s="1"/>
  <c r="AQ121" s="1"/>
  <c r="AR121" s="1"/>
  <c r="AS121" s="1"/>
  <c r="AT121" s="1"/>
  <c r="AU121" s="1"/>
  <c r="AV121" s="1"/>
  <c r="AW121" s="1"/>
  <c r="AX121" s="1"/>
  <c r="AY121" s="1"/>
  <c r="AZ121" s="1"/>
  <c r="BA121" s="1"/>
  <c r="BB121" s="1"/>
  <c r="BC121" s="1"/>
  <c r="BD121" s="1"/>
  <c r="BE121" s="1"/>
  <c r="BF121" s="1"/>
  <c r="BG121" s="1"/>
  <c r="BH121" s="1"/>
  <c r="AN123"/>
  <c r="AO123" s="1"/>
  <c r="AP123" s="1"/>
  <c r="AQ123" s="1"/>
  <c r="AR123" s="1"/>
  <c r="AS123" s="1"/>
  <c r="AT123" s="1"/>
  <c r="AU123" s="1"/>
  <c r="AV123" s="1"/>
  <c r="AW123" s="1"/>
  <c r="AX123" s="1"/>
  <c r="AY123" s="1"/>
  <c r="AZ123" s="1"/>
  <c r="BA123" s="1"/>
  <c r="BB123" s="1"/>
  <c r="BC123" s="1"/>
  <c r="BD123" s="1"/>
  <c r="BE123" s="1"/>
  <c r="BF123" s="1"/>
  <c r="BG123" s="1"/>
  <c r="BH123" s="1"/>
  <c r="AN125"/>
  <c r="AO125" s="1"/>
  <c r="AP125" s="1"/>
  <c r="AQ125" s="1"/>
  <c r="AR125" s="1"/>
  <c r="AS125" s="1"/>
  <c r="AT125" s="1"/>
  <c r="AU125" s="1"/>
  <c r="AV125" s="1"/>
  <c r="AW125" s="1"/>
  <c r="AX125" s="1"/>
  <c r="AY125" s="1"/>
  <c r="AZ125" s="1"/>
  <c r="BA125" s="1"/>
  <c r="BB125" s="1"/>
  <c r="BC125" s="1"/>
  <c r="BD125" s="1"/>
  <c r="BE125" s="1"/>
  <c r="BF125" s="1"/>
  <c r="BG125" s="1"/>
  <c r="BH125" s="1"/>
  <c r="AN127"/>
  <c r="AO127" s="1"/>
  <c r="AP127" s="1"/>
  <c r="AQ127" s="1"/>
  <c r="AR127" s="1"/>
  <c r="AS127" s="1"/>
  <c r="AT127" s="1"/>
  <c r="AU127" s="1"/>
  <c r="AV127" s="1"/>
  <c r="AW127" s="1"/>
  <c r="AX127" s="1"/>
  <c r="AY127" s="1"/>
  <c r="AZ127" s="1"/>
  <c r="BA127" s="1"/>
  <c r="BB127" s="1"/>
  <c r="BC127" s="1"/>
  <c r="BD127" s="1"/>
  <c r="BE127" s="1"/>
  <c r="BF127" s="1"/>
  <c r="BG127" s="1"/>
  <c r="BH127" s="1"/>
  <c r="AN129"/>
  <c r="AO129" s="1"/>
  <c r="AP129" s="1"/>
  <c r="AQ129" s="1"/>
  <c r="AR129" s="1"/>
  <c r="AS129" s="1"/>
  <c r="AT129" s="1"/>
  <c r="AU129" s="1"/>
  <c r="AV129" s="1"/>
  <c r="AW129" s="1"/>
  <c r="AX129" s="1"/>
  <c r="AY129" s="1"/>
  <c r="AZ129" s="1"/>
  <c r="BA129" s="1"/>
  <c r="BB129" s="1"/>
  <c r="BC129" s="1"/>
  <c r="BD129" s="1"/>
  <c r="BE129" s="1"/>
  <c r="BF129" s="1"/>
  <c r="BG129" s="1"/>
  <c r="BH129" s="1"/>
  <c r="AN131"/>
  <c r="AO131" s="1"/>
  <c r="AP131" s="1"/>
  <c r="AQ131" s="1"/>
  <c r="AR131" s="1"/>
  <c r="AS131" s="1"/>
  <c r="AT131" s="1"/>
  <c r="AU131" s="1"/>
  <c r="AV131" s="1"/>
  <c r="AW131" s="1"/>
  <c r="AX131" s="1"/>
  <c r="AY131" s="1"/>
  <c r="AZ131" s="1"/>
  <c r="BA131" s="1"/>
  <c r="BB131" s="1"/>
  <c r="BC131" s="1"/>
  <c r="BD131" s="1"/>
  <c r="BE131" s="1"/>
  <c r="BF131" s="1"/>
  <c r="BG131" s="1"/>
  <c r="BH131" s="1"/>
  <c r="AN133"/>
  <c r="AO133" s="1"/>
  <c r="AP133" s="1"/>
  <c r="AQ133" s="1"/>
  <c r="AR133" s="1"/>
  <c r="AS133" s="1"/>
  <c r="AT133" s="1"/>
  <c r="AU133" s="1"/>
  <c r="AV133" s="1"/>
  <c r="AW133" s="1"/>
  <c r="AX133" s="1"/>
  <c r="AY133" s="1"/>
  <c r="AZ133" s="1"/>
  <c r="BA133" s="1"/>
  <c r="BB133" s="1"/>
  <c r="BC133" s="1"/>
  <c r="BD133" s="1"/>
  <c r="BE133" s="1"/>
  <c r="BF133" s="1"/>
  <c r="BG133" s="1"/>
  <c r="BH133" s="1"/>
  <c r="AN135"/>
  <c r="AO135" s="1"/>
  <c r="AP135" s="1"/>
  <c r="AQ135" s="1"/>
  <c r="AR135" s="1"/>
  <c r="AS135" s="1"/>
  <c r="AT135" s="1"/>
  <c r="AU135" s="1"/>
  <c r="AV135" s="1"/>
  <c r="AW135" s="1"/>
  <c r="AX135" s="1"/>
  <c r="AY135" s="1"/>
  <c r="AZ135" s="1"/>
  <c r="BA135" s="1"/>
  <c r="BB135" s="1"/>
  <c r="BC135" s="1"/>
  <c r="BD135" s="1"/>
  <c r="BE135" s="1"/>
  <c r="BF135" s="1"/>
  <c r="BG135" s="1"/>
  <c r="BH135" s="1"/>
  <c r="AN137"/>
  <c r="AO137" s="1"/>
  <c r="AP137" s="1"/>
  <c r="AQ137" s="1"/>
  <c r="AR137" s="1"/>
  <c r="AS137" s="1"/>
  <c r="AT137" s="1"/>
  <c r="AU137" s="1"/>
  <c r="AV137" s="1"/>
  <c r="AW137" s="1"/>
  <c r="AX137" s="1"/>
  <c r="AY137" s="1"/>
  <c r="AZ137" s="1"/>
  <c r="BA137" s="1"/>
  <c r="BB137" s="1"/>
  <c r="BC137" s="1"/>
  <c r="BD137" s="1"/>
  <c r="BE137" s="1"/>
  <c r="BF137" s="1"/>
  <c r="BG137" s="1"/>
  <c r="BH137" s="1"/>
  <c r="AN139"/>
  <c r="AO139" s="1"/>
  <c r="AP139" s="1"/>
  <c r="AQ139" s="1"/>
  <c r="AR139" s="1"/>
  <c r="AS139" s="1"/>
  <c r="AT139" s="1"/>
  <c r="AU139" s="1"/>
  <c r="AV139" s="1"/>
  <c r="AW139" s="1"/>
  <c r="AX139" s="1"/>
  <c r="AY139" s="1"/>
  <c r="AZ139" s="1"/>
  <c r="BA139" s="1"/>
  <c r="BB139" s="1"/>
  <c r="BC139" s="1"/>
  <c r="BD139" s="1"/>
  <c r="BE139" s="1"/>
  <c r="BF139" s="1"/>
  <c r="BG139" s="1"/>
  <c r="BH139" s="1"/>
  <c r="AN141"/>
  <c r="AO141" s="1"/>
  <c r="AP141" s="1"/>
  <c r="AQ141" s="1"/>
  <c r="AR141" s="1"/>
  <c r="AS141" s="1"/>
  <c r="AT141" s="1"/>
  <c r="AU141" s="1"/>
  <c r="AV141" s="1"/>
  <c r="AW141" s="1"/>
  <c r="AX141" s="1"/>
  <c r="AY141" s="1"/>
  <c r="AZ141" s="1"/>
  <c r="BA141" s="1"/>
  <c r="BB141" s="1"/>
  <c r="BC141" s="1"/>
  <c r="BD141" s="1"/>
  <c r="BE141" s="1"/>
  <c r="BF141" s="1"/>
  <c r="BG141" s="1"/>
  <c r="BH141" s="1"/>
  <c r="AN143"/>
  <c r="AO143" s="1"/>
  <c r="AP143" s="1"/>
  <c r="AQ143" s="1"/>
  <c r="AR143" s="1"/>
  <c r="AS143" s="1"/>
  <c r="AT143" s="1"/>
  <c r="AU143" s="1"/>
  <c r="AV143" s="1"/>
  <c r="AW143" s="1"/>
  <c r="AX143" s="1"/>
  <c r="AY143" s="1"/>
  <c r="AZ143" s="1"/>
  <c r="BA143" s="1"/>
  <c r="BB143" s="1"/>
  <c r="BC143" s="1"/>
  <c r="BD143" s="1"/>
  <c r="BE143" s="1"/>
  <c r="BF143" s="1"/>
  <c r="BG143" s="1"/>
  <c r="BH143" s="1"/>
  <c r="AN145"/>
  <c r="AO145" s="1"/>
  <c r="AP145" s="1"/>
  <c r="AQ145" s="1"/>
  <c r="AR145" s="1"/>
  <c r="AS145" s="1"/>
  <c r="AT145" s="1"/>
  <c r="AU145" s="1"/>
  <c r="AV145" s="1"/>
  <c r="AW145" s="1"/>
  <c r="AX145" s="1"/>
  <c r="AY145" s="1"/>
  <c r="AZ145" s="1"/>
  <c r="BA145" s="1"/>
  <c r="BB145" s="1"/>
  <c r="BC145" s="1"/>
  <c r="BD145" s="1"/>
  <c r="BE145" s="1"/>
  <c r="BF145" s="1"/>
  <c r="BG145" s="1"/>
  <c r="BH145" s="1"/>
  <c r="AN147"/>
  <c r="AO147" s="1"/>
  <c r="AP147" s="1"/>
  <c r="AQ147" s="1"/>
  <c r="AR147" s="1"/>
  <c r="AS147" s="1"/>
  <c r="AT147" s="1"/>
  <c r="AU147" s="1"/>
  <c r="AV147" s="1"/>
  <c r="AW147" s="1"/>
  <c r="AX147" s="1"/>
  <c r="AY147" s="1"/>
  <c r="AZ147" s="1"/>
  <c r="BA147" s="1"/>
  <c r="BB147" s="1"/>
  <c r="BC147" s="1"/>
  <c r="BD147" s="1"/>
  <c r="BE147" s="1"/>
  <c r="BF147" s="1"/>
  <c r="BG147" s="1"/>
  <c r="BH147" s="1"/>
  <c r="AN149"/>
  <c r="AO149" s="1"/>
  <c r="AP149" s="1"/>
  <c r="AQ149" s="1"/>
  <c r="AR149" s="1"/>
  <c r="AS149" s="1"/>
  <c r="AT149" s="1"/>
  <c r="AU149" s="1"/>
  <c r="AV149" s="1"/>
  <c r="AW149" s="1"/>
  <c r="AX149" s="1"/>
  <c r="AY149" s="1"/>
  <c r="AZ149" s="1"/>
  <c r="BA149" s="1"/>
  <c r="BB149" s="1"/>
  <c r="BC149" s="1"/>
  <c r="BD149" s="1"/>
  <c r="BE149" s="1"/>
  <c r="BF149" s="1"/>
  <c r="BG149" s="1"/>
  <c r="BH149" s="1"/>
  <c r="AN151"/>
  <c r="AO151" s="1"/>
  <c r="AP151" s="1"/>
  <c r="AQ151" s="1"/>
  <c r="AR151" s="1"/>
  <c r="AS151" s="1"/>
  <c r="AT151" s="1"/>
  <c r="AU151" s="1"/>
  <c r="AV151" s="1"/>
  <c r="AW151" s="1"/>
  <c r="AX151" s="1"/>
  <c r="AY151" s="1"/>
  <c r="AZ151" s="1"/>
  <c r="BA151" s="1"/>
  <c r="BB151" s="1"/>
  <c r="BC151" s="1"/>
  <c r="BD151" s="1"/>
  <c r="BE151" s="1"/>
  <c r="BF151" s="1"/>
  <c r="BG151" s="1"/>
  <c r="BH151" s="1"/>
  <c r="AN153"/>
  <c r="AO153" s="1"/>
  <c r="AP153" s="1"/>
  <c r="AQ153" s="1"/>
  <c r="AR153" s="1"/>
  <c r="AS153" s="1"/>
  <c r="AT153" s="1"/>
  <c r="AU153" s="1"/>
  <c r="AV153" s="1"/>
  <c r="AW153" s="1"/>
  <c r="AX153" s="1"/>
  <c r="AY153" s="1"/>
  <c r="AZ153" s="1"/>
  <c r="BA153" s="1"/>
  <c r="BB153" s="1"/>
  <c r="BC153" s="1"/>
  <c r="BD153" s="1"/>
  <c r="BE153" s="1"/>
  <c r="BF153" s="1"/>
  <c r="BG153" s="1"/>
  <c r="BH153" s="1"/>
  <c r="AN155"/>
  <c r="AO155" s="1"/>
  <c r="AP155" s="1"/>
  <c r="AQ155" s="1"/>
  <c r="AR155" s="1"/>
  <c r="AS155" s="1"/>
  <c r="AT155" s="1"/>
  <c r="AU155" s="1"/>
  <c r="AV155" s="1"/>
  <c r="AW155" s="1"/>
  <c r="AX155" s="1"/>
  <c r="AY155" s="1"/>
  <c r="AZ155" s="1"/>
  <c r="BA155" s="1"/>
  <c r="BB155" s="1"/>
  <c r="BC155" s="1"/>
  <c r="BD155" s="1"/>
  <c r="BE155" s="1"/>
  <c r="BF155" s="1"/>
  <c r="BG155" s="1"/>
  <c r="BH155" s="1"/>
  <c r="AN157"/>
  <c r="AO157" s="1"/>
  <c r="AP157" s="1"/>
  <c r="AQ157" s="1"/>
  <c r="AR157" s="1"/>
  <c r="AS157" s="1"/>
  <c r="AT157" s="1"/>
  <c r="AU157" s="1"/>
  <c r="AV157" s="1"/>
  <c r="AW157" s="1"/>
  <c r="AX157" s="1"/>
  <c r="AY157" s="1"/>
  <c r="AZ157" s="1"/>
  <c r="BA157" s="1"/>
  <c r="BB157" s="1"/>
  <c r="BC157" s="1"/>
  <c r="BD157" s="1"/>
  <c r="BE157" s="1"/>
  <c r="BF157" s="1"/>
  <c r="BG157" s="1"/>
  <c r="BH157" s="1"/>
  <c r="AN159"/>
  <c r="AO159" s="1"/>
  <c r="AP159" s="1"/>
  <c r="AQ159" s="1"/>
  <c r="AR159" s="1"/>
  <c r="AS159" s="1"/>
  <c r="AT159" s="1"/>
  <c r="AU159" s="1"/>
  <c r="AV159" s="1"/>
  <c r="AW159" s="1"/>
  <c r="AX159" s="1"/>
  <c r="AY159" s="1"/>
  <c r="AZ159" s="1"/>
  <c r="BA159" s="1"/>
  <c r="BB159" s="1"/>
  <c r="BC159" s="1"/>
  <c r="BD159" s="1"/>
  <c r="BE159" s="1"/>
  <c r="BF159" s="1"/>
  <c r="BG159" s="1"/>
  <c r="BH159" s="1"/>
  <c r="AN161"/>
  <c r="AO161" s="1"/>
  <c r="AP161" s="1"/>
  <c r="AQ161" s="1"/>
  <c r="AR161" s="1"/>
  <c r="AS161" s="1"/>
  <c r="AT161" s="1"/>
  <c r="AU161" s="1"/>
  <c r="AV161" s="1"/>
  <c r="AW161" s="1"/>
  <c r="AX161" s="1"/>
  <c r="AY161" s="1"/>
  <c r="AZ161" s="1"/>
  <c r="BA161" s="1"/>
  <c r="BB161" s="1"/>
  <c r="BC161" s="1"/>
  <c r="BD161" s="1"/>
  <c r="BE161" s="1"/>
  <c r="BF161" s="1"/>
  <c r="BG161" s="1"/>
  <c r="BH161" s="1"/>
  <c r="AN163"/>
  <c r="AO163" s="1"/>
  <c r="AP163" s="1"/>
  <c r="AQ163" s="1"/>
  <c r="AR163" s="1"/>
  <c r="AS163" s="1"/>
  <c r="AT163" s="1"/>
  <c r="AU163" s="1"/>
  <c r="AV163" s="1"/>
  <c r="AW163" s="1"/>
  <c r="AX163" s="1"/>
  <c r="AY163" s="1"/>
  <c r="AZ163" s="1"/>
  <c r="BA163" s="1"/>
  <c r="BB163" s="1"/>
  <c r="BC163" s="1"/>
  <c r="BD163" s="1"/>
  <c r="BE163" s="1"/>
  <c r="BF163" s="1"/>
  <c r="BG163" s="1"/>
  <c r="BH163" s="1"/>
  <c r="AN165"/>
  <c r="AO165" s="1"/>
  <c r="AP165" s="1"/>
  <c r="AQ165" s="1"/>
  <c r="AR165" s="1"/>
  <c r="AS165" s="1"/>
  <c r="AT165" s="1"/>
  <c r="AU165" s="1"/>
  <c r="AV165" s="1"/>
  <c r="AW165" s="1"/>
  <c r="AX165" s="1"/>
  <c r="AY165" s="1"/>
  <c r="AZ165" s="1"/>
  <c r="BA165" s="1"/>
  <c r="BB165" s="1"/>
  <c r="BC165" s="1"/>
  <c r="BD165" s="1"/>
  <c r="BE165" s="1"/>
  <c r="BF165" s="1"/>
  <c r="BG165" s="1"/>
  <c r="BH165" s="1"/>
  <c r="AN167"/>
  <c r="AO167" s="1"/>
  <c r="AP167" s="1"/>
  <c r="AQ167" s="1"/>
  <c r="AR167" s="1"/>
  <c r="AS167" s="1"/>
  <c r="AT167" s="1"/>
  <c r="AU167" s="1"/>
  <c r="AV167" s="1"/>
  <c r="AW167" s="1"/>
  <c r="AX167" s="1"/>
  <c r="AY167" s="1"/>
  <c r="AZ167" s="1"/>
  <c r="BA167" s="1"/>
  <c r="BB167" s="1"/>
  <c r="BC167" s="1"/>
  <c r="BD167" s="1"/>
  <c r="BE167" s="1"/>
  <c r="BF167" s="1"/>
  <c r="BG167" s="1"/>
  <c r="BH167" s="1"/>
  <c r="AN169"/>
  <c r="AO169" s="1"/>
  <c r="AP169" s="1"/>
  <c r="AQ169" s="1"/>
  <c r="AR169" s="1"/>
  <c r="AS169" s="1"/>
  <c r="AT169" s="1"/>
  <c r="AU169" s="1"/>
  <c r="AV169" s="1"/>
  <c r="AW169" s="1"/>
  <c r="AX169" s="1"/>
  <c r="AY169" s="1"/>
  <c r="AZ169" s="1"/>
  <c r="BA169" s="1"/>
  <c r="BB169" s="1"/>
  <c r="BC169" s="1"/>
  <c r="BD169" s="1"/>
  <c r="BE169" s="1"/>
  <c r="BF169" s="1"/>
  <c r="BG169" s="1"/>
  <c r="BH169" s="1"/>
  <c r="AN171"/>
  <c r="AO171" s="1"/>
  <c r="AP171" s="1"/>
  <c r="AQ171" s="1"/>
  <c r="AR171" s="1"/>
  <c r="AS171" s="1"/>
  <c r="AT171" s="1"/>
  <c r="AU171" s="1"/>
  <c r="AV171" s="1"/>
  <c r="AW171" s="1"/>
  <c r="AX171" s="1"/>
  <c r="AY171" s="1"/>
  <c r="AZ171" s="1"/>
  <c r="BA171" s="1"/>
  <c r="BB171" s="1"/>
  <c r="BC171" s="1"/>
  <c r="BD171" s="1"/>
  <c r="BE171" s="1"/>
  <c r="BF171" s="1"/>
  <c r="BG171" s="1"/>
  <c r="BH171" s="1"/>
  <c r="AN173"/>
  <c r="AO173" s="1"/>
  <c r="AP173" s="1"/>
  <c r="AQ173" s="1"/>
  <c r="AR173" s="1"/>
  <c r="AS173" s="1"/>
  <c r="AT173" s="1"/>
  <c r="AU173" s="1"/>
  <c r="AV173" s="1"/>
  <c r="AW173" s="1"/>
  <c r="AX173" s="1"/>
  <c r="AY173" s="1"/>
  <c r="AZ173" s="1"/>
  <c r="BA173" s="1"/>
  <c r="BB173" s="1"/>
  <c r="BC173" s="1"/>
  <c r="BD173" s="1"/>
  <c r="BE173" s="1"/>
  <c r="BF173" s="1"/>
  <c r="BG173" s="1"/>
  <c r="BH173" s="1"/>
  <c r="AN175"/>
  <c r="AO175" s="1"/>
  <c r="AP175" s="1"/>
  <c r="AQ175" s="1"/>
  <c r="AR175" s="1"/>
  <c r="AS175" s="1"/>
  <c r="AT175" s="1"/>
  <c r="AU175" s="1"/>
  <c r="AV175" s="1"/>
  <c r="AW175" s="1"/>
  <c r="AX175" s="1"/>
  <c r="AY175" s="1"/>
  <c r="AZ175" s="1"/>
  <c r="BA175" s="1"/>
  <c r="BB175" s="1"/>
  <c r="BC175" s="1"/>
  <c r="BD175" s="1"/>
  <c r="BE175" s="1"/>
  <c r="BF175" s="1"/>
  <c r="BG175" s="1"/>
  <c r="BH175" s="1"/>
  <c r="AN177"/>
  <c r="AO177" s="1"/>
  <c r="AP177" s="1"/>
  <c r="AQ177" s="1"/>
  <c r="AR177" s="1"/>
  <c r="AS177" s="1"/>
  <c r="AT177" s="1"/>
  <c r="AU177" s="1"/>
  <c r="AV177" s="1"/>
  <c r="AW177" s="1"/>
  <c r="AX177" s="1"/>
  <c r="AY177" s="1"/>
  <c r="AZ177" s="1"/>
  <c r="BA177" s="1"/>
  <c r="BB177" s="1"/>
  <c r="BC177" s="1"/>
  <c r="BD177" s="1"/>
  <c r="BE177" s="1"/>
  <c r="BF177" s="1"/>
  <c r="BG177" s="1"/>
  <c r="BH177" s="1"/>
  <c r="AN179"/>
  <c r="AO179" s="1"/>
  <c r="AP179" s="1"/>
  <c r="AQ179" s="1"/>
  <c r="AR179" s="1"/>
  <c r="AS179" s="1"/>
  <c r="AT179" s="1"/>
  <c r="AU179" s="1"/>
  <c r="AV179" s="1"/>
  <c r="AW179" s="1"/>
  <c r="AX179" s="1"/>
  <c r="AY179" s="1"/>
  <c r="AZ179" s="1"/>
  <c r="BA179" s="1"/>
  <c r="BB179" s="1"/>
  <c r="BC179" s="1"/>
  <c r="BD179" s="1"/>
  <c r="BE179" s="1"/>
  <c r="BF179" s="1"/>
  <c r="BG179" s="1"/>
  <c r="BH179" s="1"/>
  <c r="AN181"/>
  <c r="AO181" s="1"/>
  <c r="AP181" s="1"/>
  <c r="AQ181" s="1"/>
  <c r="AR181" s="1"/>
  <c r="AS181" s="1"/>
  <c r="AT181" s="1"/>
  <c r="AU181" s="1"/>
  <c r="AV181" s="1"/>
  <c r="AW181" s="1"/>
  <c r="AX181" s="1"/>
  <c r="AY181" s="1"/>
  <c r="AZ181" s="1"/>
  <c r="BA181" s="1"/>
  <c r="BB181" s="1"/>
  <c r="BC181" s="1"/>
  <c r="BD181" s="1"/>
  <c r="BE181" s="1"/>
  <c r="BF181" s="1"/>
  <c r="BG181" s="1"/>
  <c r="BH181" s="1"/>
  <c r="AN183"/>
  <c r="AO183" s="1"/>
  <c r="AP183" s="1"/>
  <c r="AQ183" s="1"/>
  <c r="AR183" s="1"/>
  <c r="AS183" s="1"/>
  <c r="AT183" s="1"/>
  <c r="AU183" s="1"/>
  <c r="AV183" s="1"/>
  <c r="AW183" s="1"/>
  <c r="AX183" s="1"/>
  <c r="AY183" s="1"/>
  <c r="AZ183" s="1"/>
  <c r="BA183" s="1"/>
  <c r="BB183" s="1"/>
  <c r="BC183" s="1"/>
  <c r="BD183" s="1"/>
  <c r="BE183" s="1"/>
  <c r="BF183" s="1"/>
  <c r="BG183" s="1"/>
  <c r="BH183" s="1"/>
  <c r="AN185"/>
  <c r="AO185" s="1"/>
  <c r="AP185" s="1"/>
  <c r="AQ185" s="1"/>
  <c r="AR185" s="1"/>
  <c r="AS185" s="1"/>
  <c r="AT185" s="1"/>
  <c r="AU185" s="1"/>
  <c r="AV185" s="1"/>
  <c r="AW185" s="1"/>
  <c r="AX185" s="1"/>
  <c r="AY185" s="1"/>
  <c r="AZ185" s="1"/>
  <c r="BA185" s="1"/>
  <c r="BB185" s="1"/>
  <c r="BC185" s="1"/>
  <c r="BD185" s="1"/>
  <c r="BE185" s="1"/>
  <c r="BF185" s="1"/>
  <c r="BG185" s="1"/>
  <c r="BH185" s="1"/>
  <c r="AN187"/>
  <c r="AO187" s="1"/>
  <c r="AP187" s="1"/>
  <c r="AQ187" s="1"/>
  <c r="AR187" s="1"/>
  <c r="AS187" s="1"/>
  <c r="AT187" s="1"/>
  <c r="AU187" s="1"/>
  <c r="AV187" s="1"/>
  <c r="AW187" s="1"/>
  <c r="AX187" s="1"/>
  <c r="AY187" s="1"/>
  <c r="AZ187" s="1"/>
  <c r="BA187" s="1"/>
  <c r="BB187" s="1"/>
  <c r="BC187" s="1"/>
  <c r="BD187" s="1"/>
  <c r="BE187" s="1"/>
  <c r="BF187" s="1"/>
  <c r="BG187" s="1"/>
  <c r="BH187" s="1"/>
  <c r="AN189"/>
  <c r="AO189" s="1"/>
  <c r="AP189" s="1"/>
  <c r="AQ189" s="1"/>
  <c r="AR189" s="1"/>
  <c r="AS189" s="1"/>
  <c r="AT189" s="1"/>
  <c r="AU189" s="1"/>
  <c r="AV189" s="1"/>
  <c r="AW189" s="1"/>
  <c r="AX189" s="1"/>
  <c r="AY189" s="1"/>
  <c r="AZ189" s="1"/>
  <c r="BA189" s="1"/>
  <c r="BB189" s="1"/>
  <c r="BC189" s="1"/>
  <c r="BD189" s="1"/>
  <c r="BE189" s="1"/>
  <c r="BF189" s="1"/>
  <c r="BG189" s="1"/>
  <c r="BH189" s="1"/>
  <c r="AN191"/>
  <c r="AO191" s="1"/>
  <c r="AP191" s="1"/>
  <c r="AQ191" s="1"/>
  <c r="AR191" s="1"/>
  <c r="AS191" s="1"/>
  <c r="AT191" s="1"/>
  <c r="AU191" s="1"/>
  <c r="AV191" s="1"/>
  <c r="AW191" s="1"/>
  <c r="AX191" s="1"/>
  <c r="AY191" s="1"/>
  <c r="AZ191" s="1"/>
  <c r="BA191" s="1"/>
  <c r="BB191" s="1"/>
  <c r="BC191" s="1"/>
  <c r="BD191" s="1"/>
  <c r="BE191" s="1"/>
  <c r="BF191" s="1"/>
  <c r="BG191" s="1"/>
  <c r="BH191" s="1"/>
  <c r="AN193"/>
  <c r="AO193" s="1"/>
  <c r="AP193" s="1"/>
  <c r="AQ193" s="1"/>
  <c r="AR193" s="1"/>
  <c r="AS193" s="1"/>
  <c r="AT193" s="1"/>
  <c r="AU193" s="1"/>
  <c r="AV193" s="1"/>
  <c r="AW193" s="1"/>
  <c r="AX193" s="1"/>
  <c r="AY193" s="1"/>
  <c r="AZ193" s="1"/>
  <c r="BA193" s="1"/>
  <c r="BB193" s="1"/>
  <c r="BC193" s="1"/>
  <c r="BD193" s="1"/>
  <c r="BE193" s="1"/>
  <c r="BF193" s="1"/>
  <c r="BG193" s="1"/>
  <c r="BH193" s="1"/>
  <c r="AN195"/>
  <c r="AO195" s="1"/>
  <c r="AP195" s="1"/>
  <c r="AQ195" s="1"/>
  <c r="AR195" s="1"/>
  <c r="AS195" s="1"/>
  <c r="AT195" s="1"/>
  <c r="AU195" s="1"/>
  <c r="AV195" s="1"/>
  <c r="AW195" s="1"/>
  <c r="AX195" s="1"/>
  <c r="AY195" s="1"/>
  <c r="AZ195" s="1"/>
  <c r="BA195" s="1"/>
  <c r="BB195" s="1"/>
  <c r="BC195" s="1"/>
  <c r="BD195" s="1"/>
  <c r="BE195" s="1"/>
  <c r="BF195" s="1"/>
  <c r="BG195" s="1"/>
  <c r="BH195" s="1"/>
  <c r="AN197"/>
  <c r="AO197" s="1"/>
  <c r="AP197" s="1"/>
  <c r="AQ197" s="1"/>
  <c r="AR197" s="1"/>
  <c r="AS197" s="1"/>
  <c r="AT197" s="1"/>
  <c r="AU197" s="1"/>
  <c r="AV197" s="1"/>
  <c r="AW197" s="1"/>
  <c r="AX197" s="1"/>
  <c r="AY197" s="1"/>
  <c r="AZ197" s="1"/>
  <c r="BA197" s="1"/>
  <c r="BB197" s="1"/>
  <c r="BC197" s="1"/>
  <c r="BD197" s="1"/>
  <c r="BE197" s="1"/>
  <c r="BF197" s="1"/>
  <c r="BG197" s="1"/>
  <c r="BH197" s="1"/>
  <c r="AN199"/>
  <c r="AO199" s="1"/>
  <c r="AP199" s="1"/>
  <c r="AQ199" s="1"/>
  <c r="AR199" s="1"/>
  <c r="AS199" s="1"/>
  <c r="AT199" s="1"/>
  <c r="AU199" s="1"/>
  <c r="AV199" s="1"/>
  <c r="AW199" s="1"/>
  <c r="AX199" s="1"/>
  <c r="AY199" s="1"/>
  <c r="AZ199" s="1"/>
  <c r="BA199" s="1"/>
  <c r="BB199" s="1"/>
  <c r="BC199" s="1"/>
  <c r="BD199" s="1"/>
  <c r="BE199" s="1"/>
  <c r="BF199" s="1"/>
  <c r="BG199" s="1"/>
  <c r="BH199" s="1"/>
  <c r="AN201"/>
  <c r="AO201" s="1"/>
  <c r="AP201" s="1"/>
  <c r="AQ201" s="1"/>
  <c r="AR201" s="1"/>
  <c r="AS201" s="1"/>
  <c r="AT201" s="1"/>
  <c r="AU201" s="1"/>
  <c r="AV201" s="1"/>
  <c r="AW201" s="1"/>
  <c r="AX201" s="1"/>
  <c r="AY201" s="1"/>
  <c r="AZ201" s="1"/>
  <c r="BA201" s="1"/>
  <c r="BB201" s="1"/>
  <c r="BC201" s="1"/>
  <c r="BD201" s="1"/>
  <c r="BE201" s="1"/>
  <c r="BF201" s="1"/>
  <c r="BG201" s="1"/>
  <c r="BH201" s="1"/>
  <c r="AN203"/>
  <c r="AO203" s="1"/>
  <c r="AP203" s="1"/>
  <c r="AQ203" s="1"/>
  <c r="AR203" s="1"/>
  <c r="AS203" s="1"/>
  <c r="AT203" s="1"/>
  <c r="AU203" s="1"/>
  <c r="AV203" s="1"/>
  <c r="AW203" s="1"/>
  <c r="AX203" s="1"/>
  <c r="AY203" s="1"/>
  <c r="AZ203" s="1"/>
  <c r="BA203" s="1"/>
  <c r="BB203" s="1"/>
  <c r="BC203" s="1"/>
  <c r="BD203" s="1"/>
  <c r="BE203" s="1"/>
  <c r="BF203" s="1"/>
  <c r="BG203" s="1"/>
  <c r="BH203" s="1"/>
  <c r="AN205"/>
  <c r="AO205" s="1"/>
  <c r="AP205" s="1"/>
  <c r="AQ205" s="1"/>
  <c r="AR205" s="1"/>
  <c r="AS205" s="1"/>
  <c r="AT205" s="1"/>
  <c r="AU205" s="1"/>
  <c r="AV205" s="1"/>
  <c r="AW205" s="1"/>
  <c r="AX205" s="1"/>
  <c r="AY205" s="1"/>
  <c r="AZ205" s="1"/>
  <c r="BA205" s="1"/>
  <c r="BB205" s="1"/>
  <c r="BC205" s="1"/>
  <c r="BD205" s="1"/>
  <c r="BE205" s="1"/>
  <c r="BF205" s="1"/>
  <c r="BG205" s="1"/>
  <c r="BH205" s="1"/>
  <c r="AN110"/>
  <c r="AO110" s="1"/>
  <c r="AP110" s="1"/>
  <c r="AQ110" s="1"/>
  <c r="AR110" s="1"/>
  <c r="AS110" s="1"/>
  <c r="AT110" s="1"/>
  <c r="AU110" s="1"/>
  <c r="AV110" s="1"/>
  <c r="AW110" s="1"/>
  <c r="AX110" s="1"/>
  <c r="AY110" s="1"/>
  <c r="AZ110" s="1"/>
  <c r="BA110" s="1"/>
  <c r="BB110" s="1"/>
  <c r="BC110" s="1"/>
  <c r="BD110" s="1"/>
  <c r="BE110" s="1"/>
  <c r="BF110" s="1"/>
  <c r="BG110" s="1"/>
  <c r="BH110" s="1"/>
  <c r="AN112"/>
  <c r="AO112" s="1"/>
  <c r="AP112" s="1"/>
  <c r="AQ112" s="1"/>
  <c r="AR112" s="1"/>
  <c r="AS112" s="1"/>
  <c r="AT112" s="1"/>
  <c r="AU112" s="1"/>
  <c r="AV112" s="1"/>
  <c r="AW112" s="1"/>
  <c r="AX112" s="1"/>
  <c r="AY112" s="1"/>
  <c r="AZ112" s="1"/>
  <c r="BA112" s="1"/>
  <c r="BB112" s="1"/>
  <c r="BC112" s="1"/>
  <c r="BD112" s="1"/>
  <c r="BE112" s="1"/>
  <c r="BF112" s="1"/>
  <c r="BG112" s="1"/>
  <c r="BH112" s="1"/>
  <c r="AN114"/>
  <c r="AO114" s="1"/>
  <c r="AP114" s="1"/>
  <c r="AQ114" s="1"/>
  <c r="AR114" s="1"/>
  <c r="AS114" s="1"/>
  <c r="AT114" s="1"/>
  <c r="AU114" s="1"/>
  <c r="AV114" s="1"/>
  <c r="AW114" s="1"/>
  <c r="AX114" s="1"/>
  <c r="AY114" s="1"/>
  <c r="AZ114" s="1"/>
  <c r="BA114" s="1"/>
  <c r="BB114" s="1"/>
  <c r="BC114" s="1"/>
  <c r="BD114" s="1"/>
  <c r="BE114" s="1"/>
  <c r="BF114" s="1"/>
  <c r="BG114" s="1"/>
  <c r="BH114" s="1"/>
  <c r="AN116"/>
  <c r="AO116" s="1"/>
  <c r="AP116" s="1"/>
  <c r="AQ116" s="1"/>
  <c r="AR116" s="1"/>
  <c r="AS116" s="1"/>
  <c r="AT116" s="1"/>
  <c r="AU116" s="1"/>
  <c r="AV116" s="1"/>
  <c r="AW116" s="1"/>
  <c r="AX116" s="1"/>
  <c r="AY116" s="1"/>
  <c r="AZ116" s="1"/>
  <c r="BA116" s="1"/>
  <c r="BB116" s="1"/>
  <c r="BC116" s="1"/>
  <c r="BD116" s="1"/>
  <c r="BE116" s="1"/>
  <c r="BF116" s="1"/>
  <c r="BG116" s="1"/>
  <c r="BH116" s="1"/>
  <c r="AN118"/>
  <c r="AO118" s="1"/>
  <c r="AP118" s="1"/>
  <c r="AQ118" s="1"/>
  <c r="AR118" s="1"/>
  <c r="AS118" s="1"/>
  <c r="AT118" s="1"/>
  <c r="AU118" s="1"/>
  <c r="AV118" s="1"/>
  <c r="AW118" s="1"/>
  <c r="AX118" s="1"/>
  <c r="AY118" s="1"/>
  <c r="AZ118" s="1"/>
  <c r="BA118" s="1"/>
  <c r="BB118" s="1"/>
  <c r="BC118" s="1"/>
  <c r="BD118" s="1"/>
  <c r="BE118" s="1"/>
  <c r="BF118" s="1"/>
  <c r="BG118" s="1"/>
  <c r="BH118" s="1"/>
  <c r="AN120"/>
  <c r="AO120" s="1"/>
  <c r="AP120" s="1"/>
  <c r="AQ120" s="1"/>
  <c r="AR120" s="1"/>
  <c r="AS120" s="1"/>
  <c r="AT120" s="1"/>
  <c r="AU120" s="1"/>
  <c r="AV120" s="1"/>
  <c r="AW120" s="1"/>
  <c r="AX120" s="1"/>
  <c r="AY120" s="1"/>
  <c r="AZ120" s="1"/>
  <c r="BA120" s="1"/>
  <c r="BB120" s="1"/>
  <c r="BC120" s="1"/>
  <c r="BD120" s="1"/>
  <c r="BE120" s="1"/>
  <c r="BF120" s="1"/>
  <c r="BG120" s="1"/>
  <c r="BH120" s="1"/>
  <c r="AN122"/>
  <c r="AO122" s="1"/>
  <c r="AP122" s="1"/>
  <c r="AQ122" s="1"/>
  <c r="AR122" s="1"/>
  <c r="AS122" s="1"/>
  <c r="AT122" s="1"/>
  <c r="AU122" s="1"/>
  <c r="AV122" s="1"/>
  <c r="AW122" s="1"/>
  <c r="AX122" s="1"/>
  <c r="AY122" s="1"/>
  <c r="AZ122" s="1"/>
  <c r="BA122" s="1"/>
  <c r="BB122" s="1"/>
  <c r="BC122" s="1"/>
  <c r="BD122" s="1"/>
  <c r="BE122" s="1"/>
  <c r="BF122" s="1"/>
  <c r="BG122" s="1"/>
  <c r="BH122" s="1"/>
  <c r="AN124"/>
  <c r="AO124" s="1"/>
  <c r="AP124" s="1"/>
  <c r="AQ124" s="1"/>
  <c r="AR124" s="1"/>
  <c r="AS124" s="1"/>
  <c r="AT124" s="1"/>
  <c r="AU124" s="1"/>
  <c r="AV124" s="1"/>
  <c r="AW124" s="1"/>
  <c r="AX124" s="1"/>
  <c r="AY124" s="1"/>
  <c r="AZ124" s="1"/>
  <c r="BA124" s="1"/>
  <c r="BB124" s="1"/>
  <c r="BC124" s="1"/>
  <c r="BD124" s="1"/>
  <c r="BE124" s="1"/>
  <c r="BF124" s="1"/>
  <c r="BG124" s="1"/>
  <c r="BH124" s="1"/>
  <c r="AN126"/>
  <c r="AO126" s="1"/>
  <c r="AP126" s="1"/>
  <c r="AQ126" s="1"/>
  <c r="AR126" s="1"/>
  <c r="AS126" s="1"/>
  <c r="AT126" s="1"/>
  <c r="AU126" s="1"/>
  <c r="AV126" s="1"/>
  <c r="AW126" s="1"/>
  <c r="AX126" s="1"/>
  <c r="AY126" s="1"/>
  <c r="AZ126" s="1"/>
  <c r="BA126" s="1"/>
  <c r="BB126" s="1"/>
  <c r="BC126" s="1"/>
  <c r="BD126" s="1"/>
  <c r="BE126" s="1"/>
  <c r="BF126" s="1"/>
  <c r="BG126" s="1"/>
  <c r="BH126" s="1"/>
  <c r="AN128"/>
  <c r="AO128" s="1"/>
  <c r="AP128" s="1"/>
  <c r="AQ128" s="1"/>
  <c r="AR128" s="1"/>
  <c r="AS128" s="1"/>
  <c r="AT128" s="1"/>
  <c r="AU128" s="1"/>
  <c r="AV128" s="1"/>
  <c r="AW128" s="1"/>
  <c r="AX128" s="1"/>
  <c r="AY128" s="1"/>
  <c r="AZ128" s="1"/>
  <c r="BA128" s="1"/>
  <c r="BB128" s="1"/>
  <c r="BC128" s="1"/>
  <c r="BD128" s="1"/>
  <c r="BE128" s="1"/>
  <c r="BF128" s="1"/>
  <c r="BG128" s="1"/>
  <c r="BH128" s="1"/>
  <c r="AN130"/>
  <c r="AO130" s="1"/>
  <c r="AP130" s="1"/>
  <c r="AQ130" s="1"/>
  <c r="AR130" s="1"/>
  <c r="AS130" s="1"/>
  <c r="AT130" s="1"/>
  <c r="AU130" s="1"/>
  <c r="AV130" s="1"/>
  <c r="AW130" s="1"/>
  <c r="AX130" s="1"/>
  <c r="AY130" s="1"/>
  <c r="AZ130" s="1"/>
  <c r="BA130" s="1"/>
  <c r="BB130" s="1"/>
  <c r="BC130" s="1"/>
  <c r="BD130" s="1"/>
  <c r="BE130" s="1"/>
  <c r="BF130" s="1"/>
  <c r="BG130" s="1"/>
  <c r="BH130" s="1"/>
  <c r="AN132"/>
  <c r="AO132" s="1"/>
  <c r="AP132" s="1"/>
  <c r="AQ132" s="1"/>
  <c r="AR132" s="1"/>
  <c r="AS132" s="1"/>
  <c r="AT132" s="1"/>
  <c r="AU132" s="1"/>
  <c r="AV132" s="1"/>
  <c r="AW132" s="1"/>
  <c r="AX132" s="1"/>
  <c r="AY132" s="1"/>
  <c r="AZ132" s="1"/>
  <c r="BA132" s="1"/>
  <c r="BB132" s="1"/>
  <c r="BC132" s="1"/>
  <c r="BD132" s="1"/>
  <c r="BE132" s="1"/>
  <c r="BF132" s="1"/>
  <c r="BG132" s="1"/>
  <c r="BH132" s="1"/>
  <c r="AN134"/>
  <c r="AO134" s="1"/>
  <c r="AP134" s="1"/>
  <c r="AQ134" s="1"/>
  <c r="AR134" s="1"/>
  <c r="AS134" s="1"/>
  <c r="AT134" s="1"/>
  <c r="AU134" s="1"/>
  <c r="AV134" s="1"/>
  <c r="AW134" s="1"/>
  <c r="AX134" s="1"/>
  <c r="AY134" s="1"/>
  <c r="AZ134" s="1"/>
  <c r="BA134" s="1"/>
  <c r="BB134" s="1"/>
  <c r="BC134" s="1"/>
  <c r="BD134" s="1"/>
  <c r="BE134" s="1"/>
  <c r="BF134" s="1"/>
  <c r="BG134" s="1"/>
  <c r="BH134" s="1"/>
  <c r="AN136"/>
  <c r="AO136" s="1"/>
  <c r="AP136" s="1"/>
  <c r="AQ136" s="1"/>
  <c r="AR136" s="1"/>
  <c r="AS136" s="1"/>
  <c r="AT136" s="1"/>
  <c r="AU136" s="1"/>
  <c r="AV136" s="1"/>
  <c r="AW136" s="1"/>
  <c r="AX136" s="1"/>
  <c r="AY136" s="1"/>
  <c r="AZ136" s="1"/>
  <c r="BA136" s="1"/>
  <c r="BB136" s="1"/>
  <c r="BC136" s="1"/>
  <c r="BD136" s="1"/>
  <c r="BE136" s="1"/>
  <c r="BF136" s="1"/>
  <c r="BG136" s="1"/>
  <c r="BH136" s="1"/>
  <c r="AN138"/>
  <c r="AO138" s="1"/>
  <c r="AP138" s="1"/>
  <c r="AQ138" s="1"/>
  <c r="AR138" s="1"/>
  <c r="AS138" s="1"/>
  <c r="AT138" s="1"/>
  <c r="AU138" s="1"/>
  <c r="AV138" s="1"/>
  <c r="AW138" s="1"/>
  <c r="AX138" s="1"/>
  <c r="AY138" s="1"/>
  <c r="AZ138" s="1"/>
  <c r="BA138" s="1"/>
  <c r="BB138" s="1"/>
  <c r="BC138" s="1"/>
  <c r="BD138" s="1"/>
  <c r="BE138" s="1"/>
  <c r="BF138" s="1"/>
  <c r="BG138" s="1"/>
  <c r="BH138" s="1"/>
  <c r="AN140"/>
  <c r="AO140" s="1"/>
  <c r="AP140" s="1"/>
  <c r="AQ140" s="1"/>
  <c r="AR140" s="1"/>
  <c r="AS140" s="1"/>
  <c r="AT140" s="1"/>
  <c r="AU140" s="1"/>
  <c r="AV140" s="1"/>
  <c r="AW140" s="1"/>
  <c r="AX140" s="1"/>
  <c r="AY140" s="1"/>
  <c r="AZ140" s="1"/>
  <c r="BA140" s="1"/>
  <c r="BB140" s="1"/>
  <c r="BC140" s="1"/>
  <c r="BD140" s="1"/>
  <c r="BE140" s="1"/>
  <c r="BF140" s="1"/>
  <c r="BG140" s="1"/>
  <c r="BH140" s="1"/>
  <c r="AN142"/>
  <c r="AO142" s="1"/>
  <c r="AP142" s="1"/>
  <c r="AQ142" s="1"/>
  <c r="AR142" s="1"/>
  <c r="AS142" s="1"/>
  <c r="AT142" s="1"/>
  <c r="AU142" s="1"/>
  <c r="AV142" s="1"/>
  <c r="AW142" s="1"/>
  <c r="AX142" s="1"/>
  <c r="AY142" s="1"/>
  <c r="AZ142" s="1"/>
  <c r="BA142" s="1"/>
  <c r="BB142" s="1"/>
  <c r="BC142" s="1"/>
  <c r="BD142" s="1"/>
  <c r="BE142" s="1"/>
  <c r="BF142" s="1"/>
  <c r="BG142" s="1"/>
  <c r="BH142" s="1"/>
  <c r="AN144"/>
  <c r="AO144" s="1"/>
  <c r="AP144" s="1"/>
  <c r="AQ144" s="1"/>
  <c r="AR144" s="1"/>
  <c r="AS144" s="1"/>
  <c r="AT144" s="1"/>
  <c r="AU144" s="1"/>
  <c r="AV144" s="1"/>
  <c r="AW144" s="1"/>
  <c r="AX144" s="1"/>
  <c r="AY144" s="1"/>
  <c r="AZ144" s="1"/>
  <c r="BA144" s="1"/>
  <c r="BB144" s="1"/>
  <c r="BC144" s="1"/>
  <c r="BD144" s="1"/>
  <c r="BE144" s="1"/>
  <c r="BF144" s="1"/>
  <c r="BG144" s="1"/>
  <c r="BH144" s="1"/>
  <c r="AN146"/>
  <c r="AO146" s="1"/>
  <c r="AP146" s="1"/>
  <c r="AQ146" s="1"/>
  <c r="AR146" s="1"/>
  <c r="AS146" s="1"/>
  <c r="AT146" s="1"/>
  <c r="AU146" s="1"/>
  <c r="AV146" s="1"/>
  <c r="AW146" s="1"/>
  <c r="AX146" s="1"/>
  <c r="AY146" s="1"/>
  <c r="AZ146" s="1"/>
  <c r="BA146" s="1"/>
  <c r="BB146" s="1"/>
  <c r="BC146" s="1"/>
  <c r="BD146" s="1"/>
  <c r="BE146" s="1"/>
  <c r="BF146" s="1"/>
  <c r="BG146" s="1"/>
  <c r="BH146" s="1"/>
  <c r="AN148"/>
  <c r="AO148" s="1"/>
  <c r="AP148" s="1"/>
  <c r="AQ148" s="1"/>
  <c r="AR148" s="1"/>
  <c r="AS148" s="1"/>
  <c r="AT148" s="1"/>
  <c r="AU148" s="1"/>
  <c r="AV148" s="1"/>
  <c r="AW148" s="1"/>
  <c r="AX148" s="1"/>
  <c r="AY148" s="1"/>
  <c r="AZ148" s="1"/>
  <c r="BA148" s="1"/>
  <c r="BB148" s="1"/>
  <c r="BC148" s="1"/>
  <c r="BD148" s="1"/>
  <c r="BE148" s="1"/>
  <c r="BF148" s="1"/>
  <c r="BG148" s="1"/>
  <c r="BH148" s="1"/>
  <c r="AN150"/>
  <c r="AO150" s="1"/>
  <c r="AP150" s="1"/>
  <c r="AQ150" s="1"/>
  <c r="AR150" s="1"/>
  <c r="AS150" s="1"/>
  <c r="AT150" s="1"/>
  <c r="AU150" s="1"/>
  <c r="AV150" s="1"/>
  <c r="AW150" s="1"/>
  <c r="AX150" s="1"/>
  <c r="AY150" s="1"/>
  <c r="AZ150" s="1"/>
  <c r="BA150" s="1"/>
  <c r="BB150" s="1"/>
  <c r="BC150" s="1"/>
  <c r="BD150" s="1"/>
  <c r="BE150" s="1"/>
  <c r="BF150" s="1"/>
  <c r="BG150" s="1"/>
  <c r="BH150" s="1"/>
  <c r="AN152"/>
  <c r="AO152" s="1"/>
  <c r="AP152" s="1"/>
  <c r="AQ152" s="1"/>
  <c r="AR152" s="1"/>
  <c r="AS152" s="1"/>
  <c r="AT152" s="1"/>
  <c r="AU152" s="1"/>
  <c r="AV152" s="1"/>
  <c r="AW152" s="1"/>
  <c r="AX152" s="1"/>
  <c r="AY152" s="1"/>
  <c r="AZ152" s="1"/>
  <c r="BA152" s="1"/>
  <c r="BB152" s="1"/>
  <c r="BC152" s="1"/>
  <c r="BD152" s="1"/>
  <c r="BE152" s="1"/>
  <c r="BF152" s="1"/>
  <c r="BG152" s="1"/>
  <c r="BH152" s="1"/>
  <c r="AN154"/>
  <c r="AO154" s="1"/>
  <c r="AP154" s="1"/>
  <c r="AQ154" s="1"/>
  <c r="AR154" s="1"/>
  <c r="AS154" s="1"/>
  <c r="AT154" s="1"/>
  <c r="AU154" s="1"/>
  <c r="AV154" s="1"/>
  <c r="AW154" s="1"/>
  <c r="AX154" s="1"/>
  <c r="AY154" s="1"/>
  <c r="AZ154" s="1"/>
  <c r="BA154" s="1"/>
  <c r="BB154" s="1"/>
  <c r="BC154" s="1"/>
  <c r="BD154" s="1"/>
  <c r="BE154" s="1"/>
  <c r="BF154" s="1"/>
  <c r="BG154" s="1"/>
  <c r="BH154" s="1"/>
  <c r="AN156"/>
  <c r="AO156" s="1"/>
  <c r="AP156" s="1"/>
  <c r="AQ156" s="1"/>
  <c r="AR156" s="1"/>
  <c r="AS156" s="1"/>
  <c r="AT156" s="1"/>
  <c r="AU156" s="1"/>
  <c r="AV156" s="1"/>
  <c r="AW156" s="1"/>
  <c r="AX156" s="1"/>
  <c r="AY156" s="1"/>
  <c r="AZ156" s="1"/>
  <c r="BA156" s="1"/>
  <c r="BB156" s="1"/>
  <c r="BC156" s="1"/>
  <c r="BD156" s="1"/>
  <c r="BE156" s="1"/>
  <c r="BF156" s="1"/>
  <c r="BG156" s="1"/>
  <c r="BH156" s="1"/>
  <c r="AN158"/>
  <c r="AO158" s="1"/>
  <c r="AP158" s="1"/>
  <c r="AQ158" s="1"/>
  <c r="AR158" s="1"/>
  <c r="AS158" s="1"/>
  <c r="AT158" s="1"/>
  <c r="AU158" s="1"/>
  <c r="AV158" s="1"/>
  <c r="AW158" s="1"/>
  <c r="AX158" s="1"/>
  <c r="AY158" s="1"/>
  <c r="AZ158" s="1"/>
  <c r="BA158" s="1"/>
  <c r="BB158" s="1"/>
  <c r="BC158" s="1"/>
  <c r="BD158" s="1"/>
  <c r="BE158" s="1"/>
  <c r="BF158" s="1"/>
  <c r="BG158" s="1"/>
  <c r="BH158" s="1"/>
  <c r="AN160"/>
  <c r="AO160" s="1"/>
  <c r="AP160" s="1"/>
  <c r="AQ160" s="1"/>
  <c r="AR160" s="1"/>
  <c r="AS160" s="1"/>
  <c r="AT160" s="1"/>
  <c r="AU160" s="1"/>
  <c r="AV160" s="1"/>
  <c r="AW160" s="1"/>
  <c r="AX160" s="1"/>
  <c r="AY160" s="1"/>
  <c r="AZ160" s="1"/>
  <c r="BA160" s="1"/>
  <c r="BB160" s="1"/>
  <c r="BC160" s="1"/>
  <c r="BD160" s="1"/>
  <c r="BE160" s="1"/>
  <c r="BF160" s="1"/>
  <c r="BG160" s="1"/>
  <c r="BH160" s="1"/>
  <c r="AN162"/>
  <c r="AO162" s="1"/>
  <c r="AP162" s="1"/>
  <c r="AQ162" s="1"/>
  <c r="AR162" s="1"/>
  <c r="AS162" s="1"/>
  <c r="AT162" s="1"/>
  <c r="AU162" s="1"/>
  <c r="AV162" s="1"/>
  <c r="AW162" s="1"/>
  <c r="AX162" s="1"/>
  <c r="AY162" s="1"/>
  <c r="AZ162" s="1"/>
  <c r="BA162" s="1"/>
  <c r="BB162" s="1"/>
  <c r="BC162" s="1"/>
  <c r="BD162" s="1"/>
  <c r="BE162" s="1"/>
  <c r="BF162" s="1"/>
  <c r="BG162" s="1"/>
  <c r="BH162" s="1"/>
  <c r="AN164"/>
  <c r="AO164" s="1"/>
  <c r="AP164" s="1"/>
  <c r="AQ164" s="1"/>
  <c r="AR164" s="1"/>
  <c r="AS164" s="1"/>
  <c r="AT164" s="1"/>
  <c r="AU164" s="1"/>
  <c r="AV164" s="1"/>
  <c r="AW164" s="1"/>
  <c r="AX164" s="1"/>
  <c r="AY164" s="1"/>
  <c r="AZ164" s="1"/>
  <c r="BA164" s="1"/>
  <c r="BB164" s="1"/>
  <c r="BC164" s="1"/>
  <c r="BD164" s="1"/>
  <c r="BE164" s="1"/>
  <c r="BF164" s="1"/>
  <c r="BG164" s="1"/>
  <c r="BH164" s="1"/>
  <c r="AN166"/>
  <c r="AO166" s="1"/>
  <c r="AP166" s="1"/>
  <c r="AQ166" s="1"/>
  <c r="AR166" s="1"/>
  <c r="AS166" s="1"/>
  <c r="AT166" s="1"/>
  <c r="AU166" s="1"/>
  <c r="AV166" s="1"/>
  <c r="AW166" s="1"/>
  <c r="AX166" s="1"/>
  <c r="AY166" s="1"/>
  <c r="AZ166" s="1"/>
  <c r="BA166" s="1"/>
  <c r="BB166" s="1"/>
  <c r="BC166" s="1"/>
  <c r="BD166" s="1"/>
  <c r="BE166" s="1"/>
  <c r="BF166" s="1"/>
  <c r="BG166" s="1"/>
  <c r="BH166" s="1"/>
  <c r="AN168"/>
  <c r="AO168" s="1"/>
  <c r="AP168" s="1"/>
  <c r="AQ168" s="1"/>
  <c r="AR168" s="1"/>
  <c r="AS168" s="1"/>
  <c r="AT168" s="1"/>
  <c r="AU168" s="1"/>
  <c r="AV168" s="1"/>
  <c r="AW168" s="1"/>
  <c r="AX168" s="1"/>
  <c r="AY168" s="1"/>
  <c r="AZ168" s="1"/>
  <c r="BA168" s="1"/>
  <c r="BB168" s="1"/>
  <c r="BC168" s="1"/>
  <c r="BD168" s="1"/>
  <c r="BE168" s="1"/>
  <c r="BF168" s="1"/>
  <c r="BG168" s="1"/>
  <c r="BH168" s="1"/>
  <c r="AN170"/>
  <c r="AO170" s="1"/>
  <c r="AP170" s="1"/>
  <c r="AQ170" s="1"/>
  <c r="AR170" s="1"/>
  <c r="AS170" s="1"/>
  <c r="AT170" s="1"/>
  <c r="AU170" s="1"/>
  <c r="AV170" s="1"/>
  <c r="AW170" s="1"/>
  <c r="AX170" s="1"/>
  <c r="AY170" s="1"/>
  <c r="AZ170" s="1"/>
  <c r="BA170" s="1"/>
  <c r="BB170" s="1"/>
  <c r="BC170" s="1"/>
  <c r="BD170" s="1"/>
  <c r="BE170" s="1"/>
  <c r="BF170" s="1"/>
  <c r="BG170" s="1"/>
  <c r="BH170" s="1"/>
  <c r="AN172"/>
  <c r="AO172" s="1"/>
  <c r="AP172" s="1"/>
  <c r="AQ172" s="1"/>
  <c r="AR172" s="1"/>
  <c r="AS172" s="1"/>
  <c r="AT172" s="1"/>
  <c r="AU172" s="1"/>
  <c r="AV172" s="1"/>
  <c r="AW172" s="1"/>
  <c r="AX172" s="1"/>
  <c r="AY172" s="1"/>
  <c r="AZ172" s="1"/>
  <c r="BA172" s="1"/>
  <c r="BB172" s="1"/>
  <c r="BC172" s="1"/>
  <c r="BD172" s="1"/>
  <c r="BE172" s="1"/>
  <c r="BF172" s="1"/>
  <c r="BG172" s="1"/>
  <c r="BH172" s="1"/>
  <c r="AN174"/>
  <c r="AO174" s="1"/>
  <c r="AP174" s="1"/>
  <c r="AQ174" s="1"/>
  <c r="AR174" s="1"/>
  <c r="AS174" s="1"/>
  <c r="AT174" s="1"/>
  <c r="AU174" s="1"/>
  <c r="AV174" s="1"/>
  <c r="AW174" s="1"/>
  <c r="AX174" s="1"/>
  <c r="AY174" s="1"/>
  <c r="AZ174" s="1"/>
  <c r="BA174" s="1"/>
  <c r="BB174" s="1"/>
  <c r="BC174" s="1"/>
  <c r="BD174" s="1"/>
  <c r="BE174" s="1"/>
  <c r="BF174" s="1"/>
  <c r="BG174" s="1"/>
  <c r="BH174" s="1"/>
  <c r="AN176"/>
  <c r="AO176" s="1"/>
  <c r="AP176" s="1"/>
  <c r="AQ176" s="1"/>
  <c r="AR176" s="1"/>
  <c r="AS176" s="1"/>
  <c r="AT176" s="1"/>
  <c r="AU176" s="1"/>
  <c r="AV176" s="1"/>
  <c r="AW176" s="1"/>
  <c r="AX176" s="1"/>
  <c r="AY176" s="1"/>
  <c r="AZ176" s="1"/>
  <c r="BA176" s="1"/>
  <c r="BB176" s="1"/>
  <c r="BC176" s="1"/>
  <c r="BD176" s="1"/>
  <c r="BE176" s="1"/>
  <c r="BF176" s="1"/>
  <c r="BG176" s="1"/>
  <c r="BH176" s="1"/>
  <c r="AN178"/>
  <c r="AO178" s="1"/>
  <c r="AP178" s="1"/>
  <c r="AQ178" s="1"/>
  <c r="AR178" s="1"/>
  <c r="AS178" s="1"/>
  <c r="AT178" s="1"/>
  <c r="AU178" s="1"/>
  <c r="AV178" s="1"/>
  <c r="AW178" s="1"/>
  <c r="AX178" s="1"/>
  <c r="AY178" s="1"/>
  <c r="AZ178" s="1"/>
  <c r="BA178" s="1"/>
  <c r="BB178" s="1"/>
  <c r="BC178" s="1"/>
  <c r="BD178" s="1"/>
  <c r="BE178" s="1"/>
  <c r="BF178" s="1"/>
  <c r="BG178" s="1"/>
  <c r="BH178" s="1"/>
  <c r="AN180"/>
  <c r="AO180" s="1"/>
  <c r="AP180" s="1"/>
  <c r="AQ180" s="1"/>
  <c r="AR180" s="1"/>
  <c r="AS180" s="1"/>
  <c r="AT180" s="1"/>
  <c r="AU180" s="1"/>
  <c r="AV180" s="1"/>
  <c r="AW180" s="1"/>
  <c r="AX180" s="1"/>
  <c r="AY180" s="1"/>
  <c r="AZ180" s="1"/>
  <c r="BA180" s="1"/>
  <c r="BB180" s="1"/>
  <c r="BC180" s="1"/>
  <c r="BD180" s="1"/>
  <c r="BE180" s="1"/>
  <c r="BF180" s="1"/>
  <c r="BG180" s="1"/>
  <c r="BH180" s="1"/>
  <c r="AN182"/>
  <c r="AO182" s="1"/>
  <c r="AP182" s="1"/>
  <c r="AQ182" s="1"/>
  <c r="AR182" s="1"/>
  <c r="AS182" s="1"/>
  <c r="AT182" s="1"/>
  <c r="AU182" s="1"/>
  <c r="AV182" s="1"/>
  <c r="AW182" s="1"/>
  <c r="AX182" s="1"/>
  <c r="AY182" s="1"/>
  <c r="AZ182" s="1"/>
  <c r="BA182" s="1"/>
  <c r="BB182" s="1"/>
  <c r="BC182" s="1"/>
  <c r="BD182" s="1"/>
  <c r="BE182" s="1"/>
  <c r="BF182" s="1"/>
  <c r="BG182" s="1"/>
  <c r="BH182" s="1"/>
  <c r="AN184"/>
  <c r="AO184" s="1"/>
  <c r="AP184" s="1"/>
  <c r="AQ184" s="1"/>
  <c r="AR184" s="1"/>
  <c r="AS184" s="1"/>
  <c r="AT184" s="1"/>
  <c r="AU184" s="1"/>
  <c r="AV184" s="1"/>
  <c r="AW184" s="1"/>
  <c r="AX184" s="1"/>
  <c r="AY184" s="1"/>
  <c r="AZ184" s="1"/>
  <c r="BA184" s="1"/>
  <c r="BB184" s="1"/>
  <c r="BC184" s="1"/>
  <c r="BD184" s="1"/>
  <c r="BE184" s="1"/>
  <c r="BF184" s="1"/>
  <c r="BG184" s="1"/>
  <c r="BH184" s="1"/>
  <c r="AN186"/>
  <c r="AO186" s="1"/>
  <c r="AP186" s="1"/>
  <c r="AQ186" s="1"/>
  <c r="AR186" s="1"/>
  <c r="AS186" s="1"/>
  <c r="AT186" s="1"/>
  <c r="AU186" s="1"/>
  <c r="AV186" s="1"/>
  <c r="AW186" s="1"/>
  <c r="AX186" s="1"/>
  <c r="AY186" s="1"/>
  <c r="AZ186" s="1"/>
  <c r="BA186" s="1"/>
  <c r="BB186" s="1"/>
  <c r="BC186" s="1"/>
  <c r="BD186" s="1"/>
  <c r="BE186" s="1"/>
  <c r="BF186" s="1"/>
  <c r="BG186" s="1"/>
  <c r="BH186" s="1"/>
  <c r="AN188"/>
  <c r="AO188" s="1"/>
  <c r="AP188" s="1"/>
  <c r="AQ188" s="1"/>
  <c r="AR188" s="1"/>
  <c r="AS188" s="1"/>
  <c r="AT188" s="1"/>
  <c r="AU188" s="1"/>
  <c r="AV188" s="1"/>
  <c r="AW188" s="1"/>
  <c r="AX188" s="1"/>
  <c r="AY188" s="1"/>
  <c r="AZ188" s="1"/>
  <c r="BA188" s="1"/>
  <c r="BB188" s="1"/>
  <c r="BC188" s="1"/>
  <c r="BD188" s="1"/>
  <c r="BE188" s="1"/>
  <c r="BF188" s="1"/>
  <c r="BG188" s="1"/>
  <c r="BH188" s="1"/>
  <c r="AN190"/>
  <c r="AO190" s="1"/>
  <c r="AP190" s="1"/>
  <c r="AQ190" s="1"/>
  <c r="AR190" s="1"/>
  <c r="AS190" s="1"/>
  <c r="AT190" s="1"/>
  <c r="AU190" s="1"/>
  <c r="AV190" s="1"/>
  <c r="AW190" s="1"/>
  <c r="AX190" s="1"/>
  <c r="AY190" s="1"/>
  <c r="AZ190" s="1"/>
  <c r="BA190" s="1"/>
  <c r="BB190" s="1"/>
  <c r="BC190" s="1"/>
  <c r="BD190" s="1"/>
  <c r="BE190" s="1"/>
  <c r="BF190" s="1"/>
  <c r="BG190" s="1"/>
  <c r="BH190" s="1"/>
  <c r="AN192"/>
  <c r="AO192" s="1"/>
  <c r="AP192" s="1"/>
  <c r="AQ192" s="1"/>
  <c r="AR192" s="1"/>
  <c r="AS192" s="1"/>
  <c r="AT192" s="1"/>
  <c r="AU192" s="1"/>
  <c r="AV192" s="1"/>
  <c r="AW192" s="1"/>
  <c r="AX192" s="1"/>
  <c r="AY192" s="1"/>
  <c r="AZ192" s="1"/>
  <c r="BA192" s="1"/>
  <c r="BB192" s="1"/>
  <c r="BC192" s="1"/>
  <c r="BD192" s="1"/>
  <c r="BE192" s="1"/>
  <c r="BF192" s="1"/>
  <c r="BG192" s="1"/>
  <c r="BH192" s="1"/>
  <c r="AN194"/>
  <c r="AO194" s="1"/>
  <c r="AP194" s="1"/>
  <c r="AQ194" s="1"/>
  <c r="AR194" s="1"/>
  <c r="AS194" s="1"/>
  <c r="AT194" s="1"/>
  <c r="AU194" s="1"/>
  <c r="AV194" s="1"/>
  <c r="AW194" s="1"/>
  <c r="AX194" s="1"/>
  <c r="AY194" s="1"/>
  <c r="AZ194" s="1"/>
  <c r="BA194" s="1"/>
  <c r="BB194" s="1"/>
  <c r="BC194" s="1"/>
  <c r="BD194" s="1"/>
  <c r="BE194" s="1"/>
  <c r="BF194" s="1"/>
  <c r="BG194" s="1"/>
  <c r="BH194" s="1"/>
  <c r="AN196"/>
  <c r="AO196" s="1"/>
  <c r="AP196" s="1"/>
  <c r="AQ196" s="1"/>
  <c r="AR196" s="1"/>
  <c r="AS196" s="1"/>
  <c r="AT196" s="1"/>
  <c r="AU196" s="1"/>
  <c r="AV196" s="1"/>
  <c r="AW196" s="1"/>
  <c r="AX196" s="1"/>
  <c r="AY196" s="1"/>
  <c r="AZ196" s="1"/>
  <c r="BA196" s="1"/>
  <c r="BB196" s="1"/>
  <c r="BC196" s="1"/>
  <c r="BD196" s="1"/>
  <c r="BE196" s="1"/>
  <c r="BF196" s="1"/>
  <c r="BG196" s="1"/>
  <c r="BH196" s="1"/>
  <c r="AN198"/>
  <c r="AO198" s="1"/>
  <c r="AP198" s="1"/>
  <c r="AQ198" s="1"/>
  <c r="AR198" s="1"/>
  <c r="AS198" s="1"/>
  <c r="AT198" s="1"/>
  <c r="AU198" s="1"/>
  <c r="AV198" s="1"/>
  <c r="AW198" s="1"/>
  <c r="AX198" s="1"/>
  <c r="AY198" s="1"/>
  <c r="AZ198" s="1"/>
  <c r="BA198" s="1"/>
  <c r="BB198" s="1"/>
  <c r="BC198" s="1"/>
  <c r="BD198" s="1"/>
  <c r="BE198" s="1"/>
  <c r="BF198" s="1"/>
  <c r="BG198" s="1"/>
  <c r="BH198" s="1"/>
  <c r="AN200"/>
  <c r="AO200" s="1"/>
  <c r="AP200" s="1"/>
  <c r="AQ200" s="1"/>
  <c r="AR200" s="1"/>
  <c r="AS200" s="1"/>
  <c r="AT200" s="1"/>
  <c r="AU200" s="1"/>
  <c r="AV200" s="1"/>
  <c r="AW200" s="1"/>
  <c r="AX200" s="1"/>
  <c r="AY200" s="1"/>
  <c r="AZ200" s="1"/>
  <c r="BA200" s="1"/>
  <c r="BB200" s="1"/>
  <c r="BC200" s="1"/>
  <c r="BD200" s="1"/>
  <c r="BE200" s="1"/>
  <c r="BF200" s="1"/>
  <c r="BG200" s="1"/>
  <c r="BH200" s="1"/>
  <c r="AN204"/>
  <c r="AO204" s="1"/>
  <c r="AP204" s="1"/>
  <c r="AQ204" s="1"/>
  <c r="AR204" s="1"/>
  <c r="AS204" s="1"/>
  <c r="AT204" s="1"/>
  <c r="AU204" s="1"/>
  <c r="AV204" s="1"/>
  <c r="AW204" s="1"/>
  <c r="AX204" s="1"/>
  <c r="AY204" s="1"/>
  <c r="AZ204" s="1"/>
  <c r="BA204" s="1"/>
  <c r="BB204" s="1"/>
  <c r="BC204" s="1"/>
  <c r="BD204" s="1"/>
  <c r="BE204" s="1"/>
  <c r="BF204" s="1"/>
  <c r="BG204" s="1"/>
  <c r="BH204" s="1"/>
  <c r="AN206"/>
  <c r="AO206" s="1"/>
  <c r="AP206" s="1"/>
  <c r="AQ206" s="1"/>
  <c r="AR206" s="1"/>
  <c r="AS206" s="1"/>
  <c r="AT206" s="1"/>
  <c r="AU206" s="1"/>
  <c r="AV206" s="1"/>
  <c r="AW206" s="1"/>
  <c r="AX206" s="1"/>
  <c r="AY206" s="1"/>
  <c r="AZ206" s="1"/>
  <c r="BA206" s="1"/>
  <c r="BB206" s="1"/>
  <c r="BC206" s="1"/>
  <c r="BD206" s="1"/>
  <c r="BE206" s="1"/>
  <c r="BF206" s="1"/>
  <c r="BG206" s="1"/>
  <c r="BH206" s="1"/>
  <c r="AN208"/>
  <c r="AO208" s="1"/>
  <c r="AP208" s="1"/>
  <c r="AQ208" s="1"/>
  <c r="AR208" s="1"/>
  <c r="AS208" s="1"/>
  <c r="AT208" s="1"/>
  <c r="AU208" s="1"/>
  <c r="AV208" s="1"/>
  <c r="AW208" s="1"/>
  <c r="AX208" s="1"/>
  <c r="AY208" s="1"/>
  <c r="AZ208" s="1"/>
  <c r="BA208" s="1"/>
  <c r="BB208" s="1"/>
  <c r="BC208" s="1"/>
  <c r="BD208" s="1"/>
  <c r="BE208" s="1"/>
  <c r="BF208" s="1"/>
  <c r="BG208" s="1"/>
  <c r="BH208" s="1"/>
  <c r="AN210"/>
  <c r="AO210" s="1"/>
  <c r="AP210" s="1"/>
  <c r="AQ210" s="1"/>
  <c r="AR210" s="1"/>
  <c r="AS210" s="1"/>
  <c r="AT210" s="1"/>
  <c r="AU210" s="1"/>
  <c r="AV210" s="1"/>
  <c r="AW210" s="1"/>
  <c r="AX210" s="1"/>
  <c r="AY210" s="1"/>
  <c r="AZ210" s="1"/>
  <c r="BA210" s="1"/>
  <c r="BB210" s="1"/>
  <c r="BC210" s="1"/>
  <c r="BD210" s="1"/>
  <c r="BE210" s="1"/>
  <c r="BF210" s="1"/>
  <c r="BG210" s="1"/>
  <c r="BH210" s="1"/>
  <c r="AN212"/>
  <c r="AO212" s="1"/>
  <c r="AP212" s="1"/>
  <c r="AQ212" s="1"/>
  <c r="AR212" s="1"/>
  <c r="AS212" s="1"/>
  <c r="AT212" s="1"/>
  <c r="AU212" s="1"/>
  <c r="AV212" s="1"/>
  <c r="AW212" s="1"/>
  <c r="AX212" s="1"/>
  <c r="AY212" s="1"/>
  <c r="AZ212" s="1"/>
  <c r="BA212" s="1"/>
  <c r="BB212" s="1"/>
  <c r="BC212" s="1"/>
  <c r="BD212" s="1"/>
  <c r="BE212" s="1"/>
  <c r="BF212" s="1"/>
  <c r="BG212" s="1"/>
  <c r="BH212" s="1"/>
  <c r="AN214"/>
  <c r="AO214" s="1"/>
  <c r="AP214" s="1"/>
  <c r="AQ214" s="1"/>
  <c r="AR214" s="1"/>
  <c r="AS214" s="1"/>
  <c r="AT214" s="1"/>
  <c r="AU214" s="1"/>
  <c r="AV214" s="1"/>
  <c r="AW214" s="1"/>
  <c r="AX214" s="1"/>
  <c r="AY214" s="1"/>
  <c r="AZ214" s="1"/>
  <c r="BA214" s="1"/>
  <c r="BB214" s="1"/>
  <c r="BC214" s="1"/>
  <c r="BD214" s="1"/>
  <c r="BE214" s="1"/>
  <c r="BF214" s="1"/>
  <c r="BG214" s="1"/>
  <c r="BH214" s="1"/>
  <c r="AN216"/>
  <c r="AO216" s="1"/>
  <c r="AP216" s="1"/>
  <c r="AQ216" s="1"/>
  <c r="AR216" s="1"/>
  <c r="AS216" s="1"/>
  <c r="AT216" s="1"/>
  <c r="AU216" s="1"/>
  <c r="AV216" s="1"/>
  <c r="AW216" s="1"/>
  <c r="AX216" s="1"/>
  <c r="AY216" s="1"/>
  <c r="AZ216" s="1"/>
  <c r="BA216" s="1"/>
  <c r="BB216" s="1"/>
  <c r="BC216" s="1"/>
  <c r="BD216" s="1"/>
  <c r="BE216" s="1"/>
  <c r="BF216" s="1"/>
  <c r="BG216" s="1"/>
  <c r="BH216" s="1"/>
  <c r="AN218"/>
  <c r="AO218" s="1"/>
  <c r="AP218" s="1"/>
  <c r="AQ218" s="1"/>
  <c r="AR218" s="1"/>
  <c r="AS218" s="1"/>
  <c r="AT218" s="1"/>
  <c r="AU218" s="1"/>
  <c r="AV218" s="1"/>
  <c r="AW218" s="1"/>
  <c r="AX218" s="1"/>
  <c r="AY218" s="1"/>
  <c r="AZ218" s="1"/>
  <c r="BA218" s="1"/>
  <c r="BB218" s="1"/>
  <c r="BC218" s="1"/>
  <c r="BD218" s="1"/>
  <c r="BE218" s="1"/>
  <c r="BF218" s="1"/>
  <c r="BG218" s="1"/>
  <c r="BH218" s="1"/>
  <c r="AN220"/>
  <c r="AO220" s="1"/>
  <c r="AP220" s="1"/>
  <c r="AQ220" s="1"/>
  <c r="AR220" s="1"/>
  <c r="AS220" s="1"/>
  <c r="AT220" s="1"/>
  <c r="AU220" s="1"/>
  <c r="AV220" s="1"/>
  <c r="AW220" s="1"/>
  <c r="AX220" s="1"/>
  <c r="AY220" s="1"/>
  <c r="AZ220" s="1"/>
  <c r="BA220" s="1"/>
  <c r="BB220" s="1"/>
  <c r="BC220" s="1"/>
  <c r="BD220" s="1"/>
  <c r="BE220" s="1"/>
  <c r="BF220" s="1"/>
  <c r="BG220" s="1"/>
  <c r="BH220" s="1"/>
  <c r="AN222"/>
  <c r="AO222" s="1"/>
  <c r="AP222" s="1"/>
  <c r="AQ222" s="1"/>
  <c r="AR222" s="1"/>
  <c r="AS222" s="1"/>
  <c r="AT222" s="1"/>
  <c r="AU222" s="1"/>
  <c r="AV222" s="1"/>
  <c r="AW222" s="1"/>
  <c r="AX222" s="1"/>
  <c r="AY222" s="1"/>
  <c r="AZ222" s="1"/>
  <c r="BA222" s="1"/>
  <c r="BB222" s="1"/>
  <c r="BC222" s="1"/>
  <c r="BD222" s="1"/>
  <c r="BE222" s="1"/>
  <c r="BF222" s="1"/>
  <c r="BG222" s="1"/>
  <c r="BH222" s="1"/>
  <c r="AN224"/>
  <c r="AO224" s="1"/>
  <c r="AP224" s="1"/>
  <c r="AQ224" s="1"/>
  <c r="AR224" s="1"/>
  <c r="AS224" s="1"/>
  <c r="AT224" s="1"/>
  <c r="AU224" s="1"/>
  <c r="AV224" s="1"/>
  <c r="AW224" s="1"/>
  <c r="AX224" s="1"/>
  <c r="AY224" s="1"/>
  <c r="AZ224" s="1"/>
  <c r="BA224" s="1"/>
  <c r="BB224" s="1"/>
  <c r="BC224" s="1"/>
  <c r="BD224" s="1"/>
  <c r="BE224" s="1"/>
  <c r="BF224" s="1"/>
  <c r="BG224" s="1"/>
  <c r="BH224" s="1"/>
  <c r="AN226"/>
  <c r="AO226" s="1"/>
  <c r="AP226" s="1"/>
  <c r="AQ226" s="1"/>
  <c r="AR226" s="1"/>
  <c r="AS226" s="1"/>
  <c r="AT226" s="1"/>
  <c r="AU226" s="1"/>
  <c r="AV226" s="1"/>
  <c r="AW226" s="1"/>
  <c r="AX226" s="1"/>
  <c r="AY226" s="1"/>
  <c r="AZ226" s="1"/>
  <c r="BA226" s="1"/>
  <c r="BB226" s="1"/>
  <c r="BC226" s="1"/>
  <c r="BD226" s="1"/>
  <c r="BE226" s="1"/>
  <c r="BF226" s="1"/>
  <c r="BG226" s="1"/>
  <c r="BH226" s="1"/>
  <c r="AN228"/>
  <c r="AO228" s="1"/>
  <c r="AP228" s="1"/>
  <c r="AQ228" s="1"/>
  <c r="AR228" s="1"/>
  <c r="AS228" s="1"/>
  <c r="AT228" s="1"/>
  <c r="AU228" s="1"/>
  <c r="AV228" s="1"/>
  <c r="AW228" s="1"/>
  <c r="AX228" s="1"/>
  <c r="AY228" s="1"/>
  <c r="AZ228" s="1"/>
  <c r="BA228" s="1"/>
  <c r="BB228" s="1"/>
  <c r="BC228" s="1"/>
  <c r="BD228" s="1"/>
  <c r="BE228" s="1"/>
  <c r="BF228" s="1"/>
  <c r="BG228" s="1"/>
  <c r="BH228" s="1"/>
  <c r="AN230"/>
  <c r="AO230" s="1"/>
  <c r="AP230" s="1"/>
  <c r="AQ230" s="1"/>
  <c r="AR230" s="1"/>
  <c r="AS230" s="1"/>
  <c r="AT230" s="1"/>
  <c r="AU230" s="1"/>
  <c r="AV230" s="1"/>
  <c r="AW230" s="1"/>
  <c r="AX230" s="1"/>
  <c r="AY230" s="1"/>
  <c r="AZ230" s="1"/>
  <c r="BA230" s="1"/>
  <c r="BB230" s="1"/>
  <c r="BC230" s="1"/>
  <c r="BD230" s="1"/>
  <c r="BE230" s="1"/>
  <c r="BF230" s="1"/>
  <c r="BG230" s="1"/>
  <c r="BH230" s="1"/>
  <c r="AN232"/>
  <c r="AO232" s="1"/>
  <c r="AP232" s="1"/>
  <c r="AQ232" s="1"/>
  <c r="AR232" s="1"/>
  <c r="AS232" s="1"/>
  <c r="AT232" s="1"/>
  <c r="AU232" s="1"/>
  <c r="AV232" s="1"/>
  <c r="AW232" s="1"/>
  <c r="AX232" s="1"/>
  <c r="AY232" s="1"/>
  <c r="AZ232" s="1"/>
  <c r="BA232" s="1"/>
  <c r="BB232" s="1"/>
  <c r="BC232" s="1"/>
  <c r="BD232" s="1"/>
  <c r="BE232" s="1"/>
  <c r="BF232" s="1"/>
  <c r="BG232" s="1"/>
  <c r="BH232" s="1"/>
  <c r="AN234"/>
  <c r="AO234" s="1"/>
  <c r="AP234" s="1"/>
  <c r="AQ234" s="1"/>
  <c r="AR234" s="1"/>
  <c r="AS234" s="1"/>
  <c r="AT234" s="1"/>
  <c r="AU234" s="1"/>
  <c r="AV234" s="1"/>
  <c r="AW234" s="1"/>
  <c r="AX234" s="1"/>
  <c r="AY234" s="1"/>
  <c r="AZ234" s="1"/>
  <c r="BA234" s="1"/>
  <c r="BB234" s="1"/>
  <c r="BC234" s="1"/>
  <c r="BD234" s="1"/>
  <c r="BE234" s="1"/>
  <c r="BF234" s="1"/>
  <c r="BG234" s="1"/>
  <c r="BH234" s="1"/>
  <c r="AN236"/>
  <c r="AO236" s="1"/>
  <c r="AP236" s="1"/>
  <c r="AQ236" s="1"/>
  <c r="AR236" s="1"/>
  <c r="AS236" s="1"/>
  <c r="AT236" s="1"/>
  <c r="AU236" s="1"/>
  <c r="AV236" s="1"/>
  <c r="AW236" s="1"/>
  <c r="AX236" s="1"/>
  <c r="AY236" s="1"/>
  <c r="AZ236" s="1"/>
  <c r="BA236" s="1"/>
  <c r="BB236" s="1"/>
  <c r="BC236" s="1"/>
  <c r="BD236" s="1"/>
  <c r="BE236" s="1"/>
  <c r="BF236" s="1"/>
  <c r="BG236" s="1"/>
  <c r="BH236" s="1"/>
  <c r="AN238"/>
  <c r="AO238" s="1"/>
  <c r="AP238" s="1"/>
  <c r="AQ238" s="1"/>
  <c r="AR238" s="1"/>
  <c r="AS238" s="1"/>
  <c r="AT238" s="1"/>
  <c r="AU238" s="1"/>
  <c r="AV238" s="1"/>
  <c r="AW238" s="1"/>
  <c r="AX238" s="1"/>
  <c r="AY238" s="1"/>
  <c r="AZ238" s="1"/>
  <c r="BA238" s="1"/>
  <c r="BB238" s="1"/>
  <c r="BC238" s="1"/>
  <c r="BD238" s="1"/>
  <c r="BE238" s="1"/>
  <c r="BF238" s="1"/>
  <c r="BG238" s="1"/>
  <c r="BH238" s="1"/>
  <c r="AN240"/>
  <c r="AO240" s="1"/>
  <c r="AP240" s="1"/>
  <c r="AQ240" s="1"/>
  <c r="AR240" s="1"/>
  <c r="AS240" s="1"/>
  <c r="AT240" s="1"/>
  <c r="AU240" s="1"/>
  <c r="AV240" s="1"/>
  <c r="AW240" s="1"/>
  <c r="AX240" s="1"/>
  <c r="AY240" s="1"/>
  <c r="AZ240" s="1"/>
  <c r="BA240" s="1"/>
  <c r="BB240" s="1"/>
  <c r="BC240" s="1"/>
  <c r="BD240" s="1"/>
  <c r="BE240" s="1"/>
  <c r="BF240" s="1"/>
  <c r="BG240" s="1"/>
  <c r="BH240" s="1"/>
  <c r="AN242"/>
  <c r="AO242" s="1"/>
  <c r="AP242" s="1"/>
  <c r="AQ242" s="1"/>
  <c r="AR242" s="1"/>
  <c r="AS242" s="1"/>
  <c r="AT242" s="1"/>
  <c r="AU242" s="1"/>
  <c r="AV242" s="1"/>
  <c r="AW242" s="1"/>
  <c r="AX242" s="1"/>
  <c r="AY242" s="1"/>
  <c r="AZ242" s="1"/>
  <c r="BA242" s="1"/>
  <c r="BB242" s="1"/>
  <c r="BC242" s="1"/>
  <c r="BD242" s="1"/>
  <c r="BE242" s="1"/>
  <c r="BF242" s="1"/>
  <c r="BG242" s="1"/>
  <c r="BH242" s="1"/>
  <c r="AN244"/>
  <c r="AO244" s="1"/>
  <c r="AP244" s="1"/>
  <c r="AQ244" s="1"/>
  <c r="AR244" s="1"/>
  <c r="AS244" s="1"/>
  <c r="AT244" s="1"/>
  <c r="AU244" s="1"/>
  <c r="AV244" s="1"/>
  <c r="AW244" s="1"/>
  <c r="AX244" s="1"/>
  <c r="AY244" s="1"/>
  <c r="AZ244" s="1"/>
  <c r="BA244" s="1"/>
  <c r="BB244" s="1"/>
  <c r="BC244" s="1"/>
  <c r="BD244" s="1"/>
  <c r="BE244" s="1"/>
  <c r="BF244" s="1"/>
  <c r="BG244" s="1"/>
  <c r="BH244" s="1"/>
  <c r="AN246"/>
  <c r="AO246" s="1"/>
  <c r="AP246" s="1"/>
  <c r="AQ246" s="1"/>
  <c r="AR246" s="1"/>
  <c r="AS246" s="1"/>
  <c r="AT246" s="1"/>
  <c r="AU246" s="1"/>
  <c r="AV246" s="1"/>
  <c r="AW246" s="1"/>
  <c r="AX246" s="1"/>
  <c r="AY246" s="1"/>
  <c r="AZ246" s="1"/>
  <c r="BA246" s="1"/>
  <c r="BB246" s="1"/>
  <c r="BC246" s="1"/>
  <c r="BD246" s="1"/>
  <c r="BE246" s="1"/>
  <c r="BF246" s="1"/>
  <c r="BG246" s="1"/>
  <c r="BH246" s="1"/>
  <c r="AN248"/>
  <c r="AO248" s="1"/>
  <c r="AP248" s="1"/>
  <c r="AQ248" s="1"/>
  <c r="AR248" s="1"/>
  <c r="AS248" s="1"/>
  <c r="AT248" s="1"/>
  <c r="AU248" s="1"/>
  <c r="AV248" s="1"/>
  <c r="AW248" s="1"/>
  <c r="AX248" s="1"/>
  <c r="AY248" s="1"/>
  <c r="AZ248" s="1"/>
  <c r="BA248" s="1"/>
  <c r="BB248" s="1"/>
  <c r="BC248" s="1"/>
  <c r="BD248" s="1"/>
  <c r="BE248" s="1"/>
  <c r="BF248" s="1"/>
  <c r="BG248" s="1"/>
  <c r="BH248" s="1"/>
  <c r="AN250"/>
  <c r="AO250" s="1"/>
  <c r="AP250" s="1"/>
  <c r="AQ250" s="1"/>
  <c r="AR250" s="1"/>
  <c r="AS250" s="1"/>
  <c r="AT250" s="1"/>
  <c r="AU250" s="1"/>
  <c r="AV250" s="1"/>
  <c r="AW250" s="1"/>
  <c r="AX250" s="1"/>
  <c r="AY250" s="1"/>
  <c r="AZ250" s="1"/>
  <c r="BA250" s="1"/>
  <c r="BB250" s="1"/>
  <c r="BC250" s="1"/>
  <c r="BD250" s="1"/>
  <c r="BE250" s="1"/>
  <c r="BF250" s="1"/>
  <c r="BG250" s="1"/>
  <c r="BH250" s="1"/>
  <c r="AN252"/>
  <c r="AO252" s="1"/>
  <c r="AP252" s="1"/>
  <c r="AQ252" s="1"/>
  <c r="AR252" s="1"/>
  <c r="AS252" s="1"/>
  <c r="AT252" s="1"/>
  <c r="AU252" s="1"/>
  <c r="AV252" s="1"/>
  <c r="AW252" s="1"/>
  <c r="AX252" s="1"/>
  <c r="AY252" s="1"/>
  <c r="AZ252" s="1"/>
  <c r="BA252" s="1"/>
  <c r="BB252" s="1"/>
  <c r="BC252" s="1"/>
  <c r="BD252" s="1"/>
  <c r="BE252" s="1"/>
  <c r="BF252" s="1"/>
  <c r="BG252" s="1"/>
  <c r="BH252" s="1"/>
  <c r="AN254"/>
  <c r="AO254" s="1"/>
  <c r="AP254" s="1"/>
  <c r="AQ254" s="1"/>
  <c r="AR254" s="1"/>
  <c r="AS254" s="1"/>
  <c r="AT254" s="1"/>
  <c r="AU254" s="1"/>
  <c r="AV254" s="1"/>
  <c r="AW254" s="1"/>
  <c r="AX254" s="1"/>
  <c r="AY254" s="1"/>
  <c r="AZ254" s="1"/>
  <c r="BA254" s="1"/>
  <c r="BB254" s="1"/>
  <c r="BC254" s="1"/>
  <c r="BD254" s="1"/>
  <c r="BE254" s="1"/>
  <c r="BF254" s="1"/>
  <c r="BG254" s="1"/>
  <c r="BH254" s="1"/>
  <c r="AN256"/>
  <c r="AO256" s="1"/>
  <c r="AP256" s="1"/>
  <c r="AQ256" s="1"/>
  <c r="AR256" s="1"/>
  <c r="AS256" s="1"/>
  <c r="AT256" s="1"/>
  <c r="AU256" s="1"/>
  <c r="AV256" s="1"/>
  <c r="AW256" s="1"/>
  <c r="AX256" s="1"/>
  <c r="AY256" s="1"/>
  <c r="AZ256" s="1"/>
  <c r="BA256" s="1"/>
  <c r="BB256" s="1"/>
  <c r="BC256" s="1"/>
  <c r="BD256" s="1"/>
  <c r="BE256" s="1"/>
  <c r="BF256" s="1"/>
  <c r="BG256" s="1"/>
  <c r="BH256" s="1"/>
  <c r="AN258"/>
  <c r="AO258" s="1"/>
  <c r="AP258" s="1"/>
  <c r="AQ258" s="1"/>
  <c r="AR258" s="1"/>
  <c r="AS258" s="1"/>
  <c r="AT258" s="1"/>
  <c r="AU258" s="1"/>
  <c r="AV258" s="1"/>
  <c r="AW258" s="1"/>
  <c r="AX258" s="1"/>
  <c r="AY258" s="1"/>
  <c r="AZ258" s="1"/>
  <c r="BA258" s="1"/>
  <c r="BB258" s="1"/>
  <c r="BC258" s="1"/>
  <c r="BD258" s="1"/>
  <c r="BE258" s="1"/>
  <c r="BF258" s="1"/>
  <c r="BG258" s="1"/>
  <c r="BH258" s="1"/>
  <c r="AN260"/>
  <c r="AO260" s="1"/>
  <c r="AP260" s="1"/>
  <c r="AQ260" s="1"/>
  <c r="AR260" s="1"/>
  <c r="AS260" s="1"/>
  <c r="AT260" s="1"/>
  <c r="AU260" s="1"/>
  <c r="AV260" s="1"/>
  <c r="AW260" s="1"/>
  <c r="AX260" s="1"/>
  <c r="AY260" s="1"/>
  <c r="AZ260" s="1"/>
  <c r="BA260" s="1"/>
  <c r="BB260" s="1"/>
  <c r="BC260" s="1"/>
  <c r="BD260" s="1"/>
  <c r="BE260" s="1"/>
  <c r="BF260" s="1"/>
  <c r="BG260" s="1"/>
  <c r="BH260" s="1"/>
  <c r="AN262"/>
  <c r="AO262" s="1"/>
  <c r="AP262" s="1"/>
  <c r="AQ262" s="1"/>
  <c r="AR262" s="1"/>
  <c r="AS262" s="1"/>
  <c r="AT262" s="1"/>
  <c r="AU262" s="1"/>
  <c r="AV262" s="1"/>
  <c r="AW262" s="1"/>
  <c r="AX262" s="1"/>
  <c r="AY262" s="1"/>
  <c r="AZ262" s="1"/>
  <c r="BA262" s="1"/>
  <c r="BB262" s="1"/>
  <c r="BC262" s="1"/>
  <c r="BD262" s="1"/>
  <c r="BE262" s="1"/>
  <c r="BF262" s="1"/>
  <c r="BG262" s="1"/>
  <c r="BH262" s="1"/>
  <c r="AN264"/>
  <c r="AO264" s="1"/>
  <c r="AP264" s="1"/>
  <c r="AQ264" s="1"/>
  <c r="AR264" s="1"/>
  <c r="AS264" s="1"/>
  <c r="AT264" s="1"/>
  <c r="AU264" s="1"/>
  <c r="AV264" s="1"/>
  <c r="AW264" s="1"/>
  <c r="AX264" s="1"/>
  <c r="AY264" s="1"/>
  <c r="AZ264" s="1"/>
  <c r="BA264" s="1"/>
  <c r="BB264" s="1"/>
  <c r="BC264" s="1"/>
  <c r="BD264" s="1"/>
  <c r="BE264" s="1"/>
  <c r="BF264" s="1"/>
  <c r="BG264" s="1"/>
  <c r="BH264" s="1"/>
  <c r="AN266"/>
  <c r="AO266" s="1"/>
  <c r="AP266" s="1"/>
  <c r="AQ266" s="1"/>
  <c r="AR266" s="1"/>
  <c r="AS266" s="1"/>
  <c r="AT266" s="1"/>
  <c r="AU266" s="1"/>
  <c r="AV266" s="1"/>
  <c r="AW266" s="1"/>
  <c r="AX266" s="1"/>
  <c r="AY266" s="1"/>
  <c r="AZ266" s="1"/>
  <c r="BA266" s="1"/>
  <c r="BB266" s="1"/>
  <c r="BC266" s="1"/>
  <c r="BD266" s="1"/>
  <c r="BE266" s="1"/>
  <c r="BF266" s="1"/>
  <c r="BG266" s="1"/>
  <c r="BH266" s="1"/>
  <c r="AN268"/>
  <c r="AO268" s="1"/>
  <c r="AP268" s="1"/>
  <c r="AQ268" s="1"/>
  <c r="AR268" s="1"/>
  <c r="AS268" s="1"/>
  <c r="AT268" s="1"/>
  <c r="AU268" s="1"/>
  <c r="AV268" s="1"/>
  <c r="AW268" s="1"/>
  <c r="AX268" s="1"/>
  <c r="AY268" s="1"/>
  <c r="AZ268" s="1"/>
  <c r="BA268" s="1"/>
  <c r="BB268" s="1"/>
  <c r="BC268" s="1"/>
  <c r="BD268" s="1"/>
  <c r="BE268" s="1"/>
  <c r="BF268" s="1"/>
  <c r="BG268" s="1"/>
  <c r="BH268" s="1"/>
  <c r="AN270"/>
  <c r="AO270" s="1"/>
  <c r="AP270" s="1"/>
  <c r="AQ270" s="1"/>
  <c r="AR270" s="1"/>
  <c r="AS270" s="1"/>
  <c r="AT270" s="1"/>
  <c r="AU270" s="1"/>
  <c r="AV270" s="1"/>
  <c r="AW270" s="1"/>
  <c r="AX270" s="1"/>
  <c r="AY270" s="1"/>
  <c r="AZ270" s="1"/>
  <c r="BA270" s="1"/>
  <c r="BB270" s="1"/>
  <c r="BC270" s="1"/>
  <c r="BD270" s="1"/>
  <c r="BE270" s="1"/>
  <c r="BF270" s="1"/>
  <c r="BG270" s="1"/>
  <c r="BH270" s="1"/>
  <c r="AN272"/>
  <c r="AO272" s="1"/>
  <c r="AP272" s="1"/>
  <c r="AQ272" s="1"/>
  <c r="AR272" s="1"/>
  <c r="AS272" s="1"/>
  <c r="AT272" s="1"/>
  <c r="AU272" s="1"/>
  <c r="AV272" s="1"/>
  <c r="AW272" s="1"/>
  <c r="AX272" s="1"/>
  <c r="AY272" s="1"/>
  <c r="AZ272" s="1"/>
  <c r="BA272" s="1"/>
  <c r="BB272" s="1"/>
  <c r="BC272" s="1"/>
  <c r="BD272" s="1"/>
  <c r="BE272" s="1"/>
  <c r="BF272" s="1"/>
  <c r="BG272" s="1"/>
  <c r="BH272" s="1"/>
  <c r="AN274"/>
  <c r="AO274" s="1"/>
  <c r="AP274" s="1"/>
  <c r="AQ274" s="1"/>
  <c r="AR274" s="1"/>
  <c r="AS274" s="1"/>
  <c r="AT274" s="1"/>
  <c r="AU274" s="1"/>
  <c r="AV274" s="1"/>
  <c r="AW274" s="1"/>
  <c r="AX274" s="1"/>
  <c r="AY274" s="1"/>
  <c r="AZ274" s="1"/>
  <c r="BA274" s="1"/>
  <c r="BB274" s="1"/>
  <c r="BC274" s="1"/>
  <c r="BD274" s="1"/>
  <c r="BE274" s="1"/>
  <c r="BF274" s="1"/>
  <c r="BG274" s="1"/>
  <c r="BH274" s="1"/>
  <c r="AN276"/>
  <c r="AO276" s="1"/>
  <c r="AP276" s="1"/>
  <c r="AQ276" s="1"/>
  <c r="AR276" s="1"/>
  <c r="AS276" s="1"/>
  <c r="AT276" s="1"/>
  <c r="AU276" s="1"/>
  <c r="AV276" s="1"/>
  <c r="AW276" s="1"/>
  <c r="AX276" s="1"/>
  <c r="AY276" s="1"/>
  <c r="AZ276" s="1"/>
  <c r="BA276" s="1"/>
  <c r="BB276" s="1"/>
  <c r="BC276" s="1"/>
  <c r="BD276" s="1"/>
  <c r="BE276" s="1"/>
  <c r="BF276" s="1"/>
  <c r="BG276" s="1"/>
  <c r="BH276" s="1"/>
  <c r="AN278"/>
  <c r="AO278" s="1"/>
  <c r="AP278" s="1"/>
  <c r="AQ278" s="1"/>
  <c r="AR278" s="1"/>
  <c r="AS278" s="1"/>
  <c r="AT278" s="1"/>
  <c r="AU278" s="1"/>
  <c r="AV278" s="1"/>
  <c r="AW278" s="1"/>
  <c r="AX278" s="1"/>
  <c r="AY278" s="1"/>
  <c r="AZ278" s="1"/>
  <c r="BA278" s="1"/>
  <c r="BB278" s="1"/>
  <c r="BC278" s="1"/>
  <c r="BD278" s="1"/>
  <c r="BE278" s="1"/>
  <c r="BF278" s="1"/>
  <c r="BG278" s="1"/>
  <c r="BH278" s="1"/>
  <c r="AN280"/>
  <c r="AO280" s="1"/>
  <c r="AP280" s="1"/>
  <c r="AQ280" s="1"/>
  <c r="AR280" s="1"/>
  <c r="AS280" s="1"/>
  <c r="AT280" s="1"/>
  <c r="AU280" s="1"/>
  <c r="AV280" s="1"/>
  <c r="AW280" s="1"/>
  <c r="AX280" s="1"/>
  <c r="AY280" s="1"/>
  <c r="AZ280" s="1"/>
  <c r="BA280" s="1"/>
  <c r="BB280" s="1"/>
  <c r="BC280" s="1"/>
  <c r="BD280" s="1"/>
  <c r="BE280" s="1"/>
  <c r="BF280" s="1"/>
  <c r="BG280" s="1"/>
  <c r="BH280" s="1"/>
  <c r="AN282"/>
  <c r="AO282" s="1"/>
  <c r="AP282" s="1"/>
  <c r="AQ282" s="1"/>
  <c r="AR282" s="1"/>
  <c r="AS282" s="1"/>
  <c r="AT282" s="1"/>
  <c r="AU282" s="1"/>
  <c r="AV282" s="1"/>
  <c r="AW282" s="1"/>
  <c r="AX282" s="1"/>
  <c r="AY282" s="1"/>
  <c r="AZ282" s="1"/>
  <c r="BA282" s="1"/>
  <c r="BB282" s="1"/>
  <c r="BC282" s="1"/>
  <c r="BD282" s="1"/>
  <c r="BE282" s="1"/>
  <c r="BF282" s="1"/>
  <c r="BG282" s="1"/>
  <c r="BH282" s="1"/>
  <c r="AN284"/>
  <c r="AO284" s="1"/>
  <c r="AP284" s="1"/>
  <c r="AQ284" s="1"/>
  <c r="AR284" s="1"/>
  <c r="AS284" s="1"/>
  <c r="AT284" s="1"/>
  <c r="AU284" s="1"/>
  <c r="AV284" s="1"/>
  <c r="AW284" s="1"/>
  <c r="AX284" s="1"/>
  <c r="AY284" s="1"/>
  <c r="AZ284" s="1"/>
  <c r="BA284" s="1"/>
  <c r="BB284" s="1"/>
  <c r="BC284" s="1"/>
  <c r="BD284" s="1"/>
  <c r="BE284" s="1"/>
  <c r="BF284" s="1"/>
  <c r="BG284" s="1"/>
  <c r="BH284" s="1"/>
  <c r="AN286"/>
  <c r="AO286" s="1"/>
  <c r="AP286" s="1"/>
  <c r="AQ286" s="1"/>
  <c r="AR286" s="1"/>
  <c r="AS286" s="1"/>
  <c r="AT286" s="1"/>
  <c r="AU286" s="1"/>
  <c r="AV286" s="1"/>
  <c r="AW286" s="1"/>
  <c r="AX286" s="1"/>
  <c r="AY286" s="1"/>
  <c r="AZ286" s="1"/>
  <c r="BA286" s="1"/>
  <c r="BB286" s="1"/>
  <c r="BC286" s="1"/>
  <c r="BD286" s="1"/>
  <c r="BE286" s="1"/>
  <c r="BF286" s="1"/>
  <c r="BG286" s="1"/>
  <c r="BH286" s="1"/>
  <c r="AN288"/>
  <c r="AO288" s="1"/>
  <c r="AP288" s="1"/>
  <c r="AQ288" s="1"/>
  <c r="AR288" s="1"/>
  <c r="AS288" s="1"/>
  <c r="AT288" s="1"/>
  <c r="AU288" s="1"/>
  <c r="AV288" s="1"/>
  <c r="AW288" s="1"/>
  <c r="AX288" s="1"/>
  <c r="AY288" s="1"/>
  <c r="AZ288" s="1"/>
  <c r="BA288" s="1"/>
  <c r="BB288" s="1"/>
  <c r="BC288" s="1"/>
  <c r="BD288" s="1"/>
  <c r="BE288" s="1"/>
  <c r="BF288" s="1"/>
  <c r="BG288" s="1"/>
  <c r="BH288" s="1"/>
  <c r="AN290"/>
  <c r="AO290" s="1"/>
  <c r="AP290" s="1"/>
  <c r="AQ290" s="1"/>
  <c r="AR290" s="1"/>
  <c r="AS290" s="1"/>
  <c r="AT290" s="1"/>
  <c r="AU290" s="1"/>
  <c r="AV290" s="1"/>
  <c r="AW290" s="1"/>
  <c r="AX290" s="1"/>
  <c r="AY290" s="1"/>
  <c r="AZ290" s="1"/>
  <c r="BA290" s="1"/>
  <c r="BB290" s="1"/>
  <c r="BC290" s="1"/>
  <c r="BD290" s="1"/>
  <c r="BE290" s="1"/>
  <c r="BF290" s="1"/>
  <c r="BG290" s="1"/>
  <c r="BH290" s="1"/>
  <c r="AN292"/>
  <c r="AO292" s="1"/>
  <c r="AP292" s="1"/>
  <c r="AQ292" s="1"/>
  <c r="AR292" s="1"/>
  <c r="AS292" s="1"/>
  <c r="AT292" s="1"/>
  <c r="AU292" s="1"/>
  <c r="AV292" s="1"/>
  <c r="AW292" s="1"/>
  <c r="AX292" s="1"/>
  <c r="AY292" s="1"/>
  <c r="AZ292" s="1"/>
  <c r="BA292" s="1"/>
  <c r="BB292" s="1"/>
  <c r="BC292" s="1"/>
  <c r="BD292" s="1"/>
  <c r="BE292" s="1"/>
  <c r="BF292" s="1"/>
  <c r="BG292" s="1"/>
  <c r="BH292" s="1"/>
  <c r="AN294"/>
  <c r="AO294" s="1"/>
  <c r="AP294" s="1"/>
  <c r="AQ294" s="1"/>
  <c r="AR294" s="1"/>
  <c r="AS294" s="1"/>
  <c r="AT294" s="1"/>
  <c r="AU294" s="1"/>
  <c r="AV294" s="1"/>
  <c r="AW294" s="1"/>
  <c r="AX294" s="1"/>
  <c r="AY294" s="1"/>
  <c r="AZ294" s="1"/>
  <c r="BA294" s="1"/>
  <c r="BB294" s="1"/>
  <c r="BC294" s="1"/>
  <c r="BD294" s="1"/>
  <c r="BE294" s="1"/>
  <c r="BF294" s="1"/>
  <c r="BG294" s="1"/>
  <c r="BH294" s="1"/>
  <c r="AN296"/>
  <c r="AO296" s="1"/>
  <c r="AP296" s="1"/>
  <c r="AQ296" s="1"/>
  <c r="AR296" s="1"/>
  <c r="AS296" s="1"/>
  <c r="AT296" s="1"/>
  <c r="AU296" s="1"/>
  <c r="AV296" s="1"/>
  <c r="AW296" s="1"/>
  <c r="AX296" s="1"/>
  <c r="AY296" s="1"/>
  <c r="AZ296" s="1"/>
  <c r="BA296" s="1"/>
  <c r="BB296" s="1"/>
  <c r="BC296" s="1"/>
  <c r="BD296" s="1"/>
  <c r="BE296" s="1"/>
  <c r="BF296" s="1"/>
  <c r="BG296" s="1"/>
  <c r="BH296" s="1"/>
  <c r="AN298"/>
  <c r="AO298" s="1"/>
  <c r="AP298" s="1"/>
  <c r="AQ298" s="1"/>
  <c r="AR298" s="1"/>
  <c r="AS298" s="1"/>
  <c r="AT298" s="1"/>
  <c r="AU298" s="1"/>
  <c r="AV298" s="1"/>
  <c r="AW298" s="1"/>
  <c r="AX298" s="1"/>
  <c r="AY298" s="1"/>
  <c r="AZ298" s="1"/>
  <c r="BA298" s="1"/>
  <c r="BB298" s="1"/>
  <c r="BC298" s="1"/>
  <c r="BD298" s="1"/>
  <c r="BE298" s="1"/>
  <c r="BF298" s="1"/>
  <c r="BG298" s="1"/>
  <c r="BH298" s="1"/>
  <c r="AN300"/>
  <c r="AO300" s="1"/>
  <c r="AP300" s="1"/>
  <c r="AQ300" s="1"/>
  <c r="AR300" s="1"/>
  <c r="AS300" s="1"/>
  <c r="AT300" s="1"/>
  <c r="AU300" s="1"/>
  <c r="AV300" s="1"/>
  <c r="AW300" s="1"/>
  <c r="AX300" s="1"/>
  <c r="AY300" s="1"/>
  <c r="AZ300" s="1"/>
  <c r="BA300" s="1"/>
  <c r="BB300" s="1"/>
  <c r="BC300" s="1"/>
  <c r="BD300" s="1"/>
  <c r="BE300" s="1"/>
  <c r="BF300" s="1"/>
  <c r="BG300" s="1"/>
  <c r="BH300" s="1"/>
  <c r="AN302"/>
  <c r="AO302" s="1"/>
  <c r="AP302" s="1"/>
  <c r="AQ302" s="1"/>
  <c r="AR302" s="1"/>
  <c r="AS302" s="1"/>
  <c r="AT302" s="1"/>
  <c r="AU302" s="1"/>
  <c r="AV302" s="1"/>
  <c r="AW302" s="1"/>
  <c r="AX302" s="1"/>
  <c r="AY302" s="1"/>
  <c r="AZ302" s="1"/>
  <c r="BA302" s="1"/>
  <c r="BB302" s="1"/>
  <c r="BC302" s="1"/>
  <c r="BD302" s="1"/>
  <c r="BE302" s="1"/>
  <c r="BF302" s="1"/>
  <c r="BG302" s="1"/>
  <c r="BH302" s="1"/>
  <c r="AN304"/>
  <c r="AO304" s="1"/>
  <c r="AP304" s="1"/>
  <c r="AQ304" s="1"/>
  <c r="AR304" s="1"/>
  <c r="AS304" s="1"/>
  <c r="AT304" s="1"/>
  <c r="AU304" s="1"/>
  <c r="AV304" s="1"/>
  <c r="AW304" s="1"/>
  <c r="AX304" s="1"/>
  <c r="AY304" s="1"/>
  <c r="AZ304" s="1"/>
  <c r="BA304" s="1"/>
  <c r="BB304" s="1"/>
  <c r="BC304" s="1"/>
  <c r="BD304" s="1"/>
  <c r="BE304" s="1"/>
  <c r="BF304" s="1"/>
  <c r="BG304" s="1"/>
  <c r="BH304" s="1"/>
  <c r="AN202"/>
  <c r="AO202" s="1"/>
  <c r="AP202" s="1"/>
  <c r="AQ202" s="1"/>
  <c r="AR202" s="1"/>
  <c r="AS202" s="1"/>
  <c r="AT202" s="1"/>
  <c r="AU202" s="1"/>
  <c r="AV202" s="1"/>
  <c r="AW202" s="1"/>
  <c r="AX202" s="1"/>
  <c r="AY202" s="1"/>
  <c r="AZ202" s="1"/>
  <c r="BA202" s="1"/>
  <c r="BB202" s="1"/>
  <c r="BC202" s="1"/>
  <c r="BD202" s="1"/>
  <c r="BE202" s="1"/>
  <c r="BF202" s="1"/>
  <c r="BG202" s="1"/>
  <c r="BH202" s="1"/>
  <c r="AN207"/>
  <c r="AO207" s="1"/>
  <c r="AP207" s="1"/>
  <c r="AQ207" s="1"/>
  <c r="AR207" s="1"/>
  <c r="AS207" s="1"/>
  <c r="AT207" s="1"/>
  <c r="AU207" s="1"/>
  <c r="AV207" s="1"/>
  <c r="AW207" s="1"/>
  <c r="AX207" s="1"/>
  <c r="AY207" s="1"/>
  <c r="AZ207" s="1"/>
  <c r="BA207" s="1"/>
  <c r="BB207" s="1"/>
  <c r="BC207" s="1"/>
  <c r="BD207" s="1"/>
  <c r="BE207" s="1"/>
  <c r="BF207" s="1"/>
  <c r="BG207" s="1"/>
  <c r="BH207" s="1"/>
  <c r="AN209"/>
  <c r="AO209" s="1"/>
  <c r="AP209" s="1"/>
  <c r="AQ209" s="1"/>
  <c r="AR209" s="1"/>
  <c r="AS209" s="1"/>
  <c r="AT209" s="1"/>
  <c r="AU209" s="1"/>
  <c r="AV209" s="1"/>
  <c r="AW209" s="1"/>
  <c r="AX209" s="1"/>
  <c r="AY209" s="1"/>
  <c r="AZ209" s="1"/>
  <c r="BA209" s="1"/>
  <c r="BB209" s="1"/>
  <c r="BC209" s="1"/>
  <c r="BD209" s="1"/>
  <c r="BE209" s="1"/>
  <c r="BF209" s="1"/>
  <c r="BG209" s="1"/>
  <c r="BH209" s="1"/>
  <c r="AN211"/>
  <c r="AO211" s="1"/>
  <c r="AP211" s="1"/>
  <c r="AQ211" s="1"/>
  <c r="AR211" s="1"/>
  <c r="AS211" s="1"/>
  <c r="AT211" s="1"/>
  <c r="AU211" s="1"/>
  <c r="AV211" s="1"/>
  <c r="AW211" s="1"/>
  <c r="AX211" s="1"/>
  <c r="AY211" s="1"/>
  <c r="AZ211" s="1"/>
  <c r="BA211" s="1"/>
  <c r="BB211" s="1"/>
  <c r="BC211" s="1"/>
  <c r="BD211" s="1"/>
  <c r="BE211" s="1"/>
  <c r="BF211" s="1"/>
  <c r="BG211" s="1"/>
  <c r="BH211" s="1"/>
  <c r="AN213"/>
  <c r="AO213" s="1"/>
  <c r="AP213" s="1"/>
  <c r="AQ213" s="1"/>
  <c r="AR213" s="1"/>
  <c r="AS213" s="1"/>
  <c r="AT213" s="1"/>
  <c r="AU213" s="1"/>
  <c r="AV213" s="1"/>
  <c r="AW213" s="1"/>
  <c r="AX213" s="1"/>
  <c r="AY213" s="1"/>
  <c r="AZ213" s="1"/>
  <c r="BA213" s="1"/>
  <c r="BB213" s="1"/>
  <c r="BC213" s="1"/>
  <c r="BD213" s="1"/>
  <c r="BE213" s="1"/>
  <c r="BF213" s="1"/>
  <c r="BG213" s="1"/>
  <c r="BH213" s="1"/>
  <c r="AN215"/>
  <c r="AO215" s="1"/>
  <c r="AP215" s="1"/>
  <c r="AQ215" s="1"/>
  <c r="AR215" s="1"/>
  <c r="AS215" s="1"/>
  <c r="AT215" s="1"/>
  <c r="AU215" s="1"/>
  <c r="AV215" s="1"/>
  <c r="AW215" s="1"/>
  <c r="AX215" s="1"/>
  <c r="AY215" s="1"/>
  <c r="AZ215" s="1"/>
  <c r="BA215" s="1"/>
  <c r="BB215" s="1"/>
  <c r="BC215" s="1"/>
  <c r="BD215" s="1"/>
  <c r="BE215" s="1"/>
  <c r="BF215" s="1"/>
  <c r="BG215" s="1"/>
  <c r="BH215" s="1"/>
  <c r="AN217"/>
  <c r="AO217" s="1"/>
  <c r="AP217" s="1"/>
  <c r="AQ217" s="1"/>
  <c r="AR217" s="1"/>
  <c r="AS217" s="1"/>
  <c r="AT217" s="1"/>
  <c r="AU217" s="1"/>
  <c r="AV217" s="1"/>
  <c r="AW217" s="1"/>
  <c r="AX217" s="1"/>
  <c r="AY217" s="1"/>
  <c r="AZ217" s="1"/>
  <c r="BA217" s="1"/>
  <c r="BB217" s="1"/>
  <c r="BC217" s="1"/>
  <c r="BD217" s="1"/>
  <c r="BE217" s="1"/>
  <c r="BF217" s="1"/>
  <c r="BG217" s="1"/>
  <c r="BH217" s="1"/>
  <c r="AN219"/>
  <c r="AO219" s="1"/>
  <c r="AP219" s="1"/>
  <c r="AQ219" s="1"/>
  <c r="AR219" s="1"/>
  <c r="AS219" s="1"/>
  <c r="AT219" s="1"/>
  <c r="AU219" s="1"/>
  <c r="AV219" s="1"/>
  <c r="AW219" s="1"/>
  <c r="AX219" s="1"/>
  <c r="AY219" s="1"/>
  <c r="AZ219" s="1"/>
  <c r="BA219" s="1"/>
  <c r="BB219" s="1"/>
  <c r="BC219" s="1"/>
  <c r="BD219" s="1"/>
  <c r="BE219" s="1"/>
  <c r="BF219" s="1"/>
  <c r="BG219" s="1"/>
  <c r="BH219" s="1"/>
  <c r="AN221"/>
  <c r="AO221" s="1"/>
  <c r="AP221" s="1"/>
  <c r="AQ221" s="1"/>
  <c r="AR221" s="1"/>
  <c r="AS221" s="1"/>
  <c r="AT221" s="1"/>
  <c r="AU221" s="1"/>
  <c r="AV221" s="1"/>
  <c r="AW221" s="1"/>
  <c r="AX221" s="1"/>
  <c r="AY221" s="1"/>
  <c r="AZ221" s="1"/>
  <c r="BA221" s="1"/>
  <c r="BB221" s="1"/>
  <c r="BC221" s="1"/>
  <c r="BD221" s="1"/>
  <c r="BE221" s="1"/>
  <c r="BF221" s="1"/>
  <c r="BG221" s="1"/>
  <c r="BH221" s="1"/>
  <c r="AN223"/>
  <c r="AO223" s="1"/>
  <c r="AP223" s="1"/>
  <c r="AQ223" s="1"/>
  <c r="AR223" s="1"/>
  <c r="AS223" s="1"/>
  <c r="AT223" s="1"/>
  <c r="AU223" s="1"/>
  <c r="AV223" s="1"/>
  <c r="AW223" s="1"/>
  <c r="AX223" s="1"/>
  <c r="AY223" s="1"/>
  <c r="AZ223" s="1"/>
  <c r="BA223" s="1"/>
  <c r="BB223" s="1"/>
  <c r="BC223" s="1"/>
  <c r="BD223" s="1"/>
  <c r="BE223" s="1"/>
  <c r="BF223" s="1"/>
  <c r="BG223" s="1"/>
  <c r="BH223" s="1"/>
  <c r="AN225"/>
  <c r="AO225" s="1"/>
  <c r="AP225" s="1"/>
  <c r="AQ225" s="1"/>
  <c r="AR225" s="1"/>
  <c r="AS225" s="1"/>
  <c r="AT225" s="1"/>
  <c r="AU225" s="1"/>
  <c r="AV225" s="1"/>
  <c r="AW225" s="1"/>
  <c r="AX225" s="1"/>
  <c r="AY225" s="1"/>
  <c r="AZ225" s="1"/>
  <c r="BA225" s="1"/>
  <c r="BB225" s="1"/>
  <c r="BC225" s="1"/>
  <c r="BD225" s="1"/>
  <c r="BE225" s="1"/>
  <c r="BF225" s="1"/>
  <c r="BG225" s="1"/>
  <c r="BH225" s="1"/>
  <c r="AN227"/>
  <c r="AO227" s="1"/>
  <c r="AP227" s="1"/>
  <c r="AQ227" s="1"/>
  <c r="AR227" s="1"/>
  <c r="AS227" s="1"/>
  <c r="AT227" s="1"/>
  <c r="AU227" s="1"/>
  <c r="AV227" s="1"/>
  <c r="AW227" s="1"/>
  <c r="AX227" s="1"/>
  <c r="AY227" s="1"/>
  <c r="AZ227" s="1"/>
  <c r="BA227" s="1"/>
  <c r="BB227" s="1"/>
  <c r="BC227" s="1"/>
  <c r="BD227" s="1"/>
  <c r="BE227" s="1"/>
  <c r="BF227" s="1"/>
  <c r="BG227" s="1"/>
  <c r="BH227" s="1"/>
  <c r="AN229"/>
  <c r="AO229" s="1"/>
  <c r="AP229" s="1"/>
  <c r="AQ229" s="1"/>
  <c r="AR229" s="1"/>
  <c r="AS229" s="1"/>
  <c r="AT229" s="1"/>
  <c r="AU229" s="1"/>
  <c r="AV229" s="1"/>
  <c r="AW229" s="1"/>
  <c r="AX229" s="1"/>
  <c r="AY229" s="1"/>
  <c r="AZ229" s="1"/>
  <c r="BA229" s="1"/>
  <c r="BB229" s="1"/>
  <c r="BC229" s="1"/>
  <c r="BD229" s="1"/>
  <c r="BE229" s="1"/>
  <c r="BF229" s="1"/>
  <c r="BG229" s="1"/>
  <c r="BH229" s="1"/>
  <c r="AN231"/>
  <c r="AO231" s="1"/>
  <c r="AP231" s="1"/>
  <c r="AQ231" s="1"/>
  <c r="AR231" s="1"/>
  <c r="AS231" s="1"/>
  <c r="AT231" s="1"/>
  <c r="AU231" s="1"/>
  <c r="AV231" s="1"/>
  <c r="AW231" s="1"/>
  <c r="AX231" s="1"/>
  <c r="AY231" s="1"/>
  <c r="AZ231" s="1"/>
  <c r="BA231" s="1"/>
  <c r="BB231" s="1"/>
  <c r="BC231" s="1"/>
  <c r="BD231" s="1"/>
  <c r="BE231" s="1"/>
  <c r="BF231" s="1"/>
  <c r="BG231" s="1"/>
  <c r="BH231" s="1"/>
  <c r="AN233"/>
  <c r="AO233" s="1"/>
  <c r="AP233" s="1"/>
  <c r="AQ233" s="1"/>
  <c r="AR233" s="1"/>
  <c r="AS233" s="1"/>
  <c r="AT233" s="1"/>
  <c r="AU233" s="1"/>
  <c r="AV233" s="1"/>
  <c r="AW233" s="1"/>
  <c r="AX233" s="1"/>
  <c r="AY233" s="1"/>
  <c r="AZ233" s="1"/>
  <c r="BA233" s="1"/>
  <c r="BB233" s="1"/>
  <c r="BC233" s="1"/>
  <c r="BD233" s="1"/>
  <c r="BE233" s="1"/>
  <c r="BF233" s="1"/>
  <c r="BG233" s="1"/>
  <c r="BH233" s="1"/>
  <c r="AN235"/>
  <c r="AO235" s="1"/>
  <c r="AP235" s="1"/>
  <c r="AQ235" s="1"/>
  <c r="AR235" s="1"/>
  <c r="AS235" s="1"/>
  <c r="AT235" s="1"/>
  <c r="AU235" s="1"/>
  <c r="AV235" s="1"/>
  <c r="AW235" s="1"/>
  <c r="AX235" s="1"/>
  <c r="AY235" s="1"/>
  <c r="AZ235" s="1"/>
  <c r="BA235" s="1"/>
  <c r="BB235" s="1"/>
  <c r="BC235" s="1"/>
  <c r="BD235" s="1"/>
  <c r="BE235" s="1"/>
  <c r="BF235" s="1"/>
  <c r="BG235" s="1"/>
  <c r="BH235" s="1"/>
  <c r="AN237"/>
  <c r="AO237" s="1"/>
  <c r="AP237" s="1"/>
  <c r="AQ237" s="1"/>
  <c r="AR237" s="1"/>
  <c r="AS237" s="1"/>
  <c r="AT237" s="1"/>
  <c r="AU237" s="1"/>
  <c r="AV237" s="1"/>
  <c r="AW237" s="1"/>
  <c r="AX237" s="1"/>
  <c r="AY237" s="1"/>
  <c r="AZ237" s="1"/>
  <c r="BA237" s="1"/>
  <c r="BB237" s="1"/>
  <c r="BC237" s="1"/>
  <c r="BD237" s="1"/>
  <c r="BE237" s="1"/>
  <c r="BF237" s="1"/>
  <c r="BG237" s="1"/>
  <c r="BH237" s="1"/>
  <c r="AN239"/>
  <c r="AO239" s="1"/>
  <c r="AP239" s="1"/>
  <c r="AQ239" s="1"/>
  <c r="AR239" s="1"/>
  <c r="AS239" s="1"/>
  <c r="AT239" s="1"/>
  <c r="AU239" s="1"/>
  <c r="AV239" s="1"/>
  <c r="AW239" s="1"/>
  <c r="AX239" s="1"/>
  <c r="AY239" s="1"/>
  <c r="AZ239" s="1"/>
  <c r="BA239" s="1"/>
  <c r="BB239" s="1"/>
  <c r="BC239" s="1"/>
  <c r="BD239" s="1"/>
  <c r="BE239" s="1"/>
  <c r="BF239" s="1"/>
  <c r="BG239" s="1"/>
  <c r="BH239" s="1"/>
  <c r="AN241"/>
  <c r="AO241" s="1"/>
  <c r="AP241" s="1"/>
  <c r="AQ241" s="1"/>
  <c r="AR241" s="1"/>
  <c r="AS241" s="1"/>
  <c r="AT241" s="1"/>
  <c r="AU241" s="1"/>
  <c r="AV241" s="1"/>
  <c r="AW241" s="1"/>
  <c r="AX241" s="1"/>
  <c r="AY241" s="1"/>
  <c r="AZ241" s="1"/>
  <c r="BA241" s="1"/>
  <c r="BB241" s="1"/>
  <c r="BC241" s="1"/>
  <c r="BD241" s="1"/>
  <c r="BE241" s="1"/>
  <c r="BF241" s="1"/>
  <c r="BG241" s="1"/>
  <c r="BH241" s="1"/>
  <c r="AN243"/>
  <c r="AO243" s="1"/>
  <c r="AP243" s="1"/>
  <c r="AQ243" s="1"/>
  <c r="AR243" s="1"/>
  <c r="AS243" s="1"/>
  <c r="AT243" s="1"/>
  <c r="AU243" s="1"/>
  <c r="AV243" s="1"/>
  <c r="AW243" s="1"/>
  <c r="AX243" s="1"/>
  <c r="AY243" s="1"/>
  <c r="AZ243" s="1"/>
  <c r="BA243" s="1"/>
  <c r="BB243" s="1"/>
  <c r="BC243" s="1"/>
  <c r="BD243" s="1"/>
  <c r="BE243" s="1"/>
  <c r="BF243" s="1"/>
  <c r="BG243" s="1"/>
  <c r="BH243" s="1"/>
  <c r="AN245"/>
  <c r="AO245" s="1"/>
  <c r="AP245" s="1"/>
  <c r="AQ245" s="1"/>
  <c r="AR245" s="1"/>
  <c r="AS245" s="1"/>
  <c r="AT245" s="1"/>
  <c r="AU245" s="1"/>
  <c r="AV245" s="1"/>
  <c r="AW245" s="1"/>
  <c r="AX245" s="1"/>
  <c r="AY245" s="1"/>
  <c r="AZ245" s="1"/>
  <c r="BA245" s="1"/>
  <c r="BB245" s="1"/>
  <c r="BC245" s="1"/>
  <c r="BD245" s="1"/>
  <c r="BE245" s="1"/>
  <c r="BF245" s="1"/>
  <c r="BG245" s="1"/>
  <c r="BH245" s="1"/>
  <c r="AN247"/>
  <c r="AO247" s="1"/>
  <c r="AP247" s="1"/>
  <c r="AQ247" s="1"/>
  <c r="AR247" s="1"/>
  <c r="AS247" s="1"/>
  <c r="AT247" s="1"/>
  <c r="AU247" s="1"/>
  <c r="AV247" s="1"/>
  <c r="AW247" s="1"/>
  <c r="AX247" s="1"/>
  <c r="AY247" s="1"/>
  <c r="AZ247" s="1"/>
  <c r="BA247" s="1"/>
  <c r="BB247" s="1"/>
  <c r="BC247" s="1"/>
  <c r="BD247" s="1"/>
  <c r="BE247" s="1"/>
  <c r="BF247" s="1"/>
  <c r="BG247" s="1"/>
  <c r="BH247" s="1"/>
  <c r="AN249"/>
  <c r="AO249" s="1"/>
  <c r="AP249" s="1"/>
  <c r="AQ249" s="1"/>
  <c r="AR249" s="1"/>
  <c r="AS249" s="1"/>
  <c r="AT249" s="1"/>
  <c r="AU249" s="1"/>
  <c r="AV249" s="1"/>
  <c r="AW249" s="1"/>
  <c r="AX249" s="1"/>
  <c r="AY249" s="1"/>
  <c r="AZ249" s="1"/>
  <c r="BA249" s="1"/>
  <c r="BB249" s="1"/>
  <c r="BC249" s="1"/>
  <c r="BD249" s="1"/>
  <c r="BE249" s="1"/>
  <c r="BF249" s="1"/>
  <c r="BG249" s="1"/>
  <c r="BH249" s="1"/>
  <c r="AN251"/>
  <c r="AO251" s="1"/>
  <c r="AP251" s="1"/>
  <c r="AQ251" s="1"/>
  <c r="AR251" s="1"/>
  <c r="AS251" s="1"/>
  <c r="AT251" s="1"/>
  <c r="AU251" s="1"/>
  <c r="AV251" s="1"/>
  <c r="AW251" s="1"/>
  <c r="AX251" s="1"/>
  <c r="AY251" s="1"/>
  <c r="AZ251" s="1"/>
  <c r="BA251" s="1"/>
  <c r="BB251" s="1"/>
  <c r="BC251" s="1"/>
  <c r="BD251" s="1"/>
  <c r="BE251" s="1"/>
  <c r="BF251" s="1"/>
  <c r="BG251" s="1"/>
  <c r="BH251" s="1"/>
  <c r="AN253"/>
  <c r="AO253" s="1"/>
  <c r="AP253" s="1"/>
  <c r="AQ253" s="1"/>
  <c r="AR253" s="1"/>
  <c r="AS253" s="1"/>
  <c r="AT253" s="1"/>
  <c r="AU253" s="1"/>
  <c r="AV253" s="1"/>
  <c r="AW253" s="1"/>
  <c r="AX253" s="1"/>
  <c r="AY253" s="1"/>
  <c r="AZ253" s="1"/>
  <c r="BA253" s="1"/>
  <c r="BB253" s="1"/>
  <c r="BC253" s="1"/>
  <c r="BD253" s="1"/>
  <c r="BE253" s="1"/>
  <c r="BF253" s="1"/>
  <c r="BG253" s="1"/>
  <c r="BH253" s="1"/>
  <c r="AN255"/>
  <c r="AO255" s="1"/>
  <c r="AP255" s="1"/>
  <c r="AQ255" s="1"/>
  <c r="AR255" s="1"/>
  <c r="AS255" s="1"/>
  <c r="AT255" s="1"/>
  <c r="AU255" s="1"/>
  <c r="AV255" s="1"/>
  <c r="AW255" s="1"/>
  <c r="AX255" s="1"/>
  <c r="AY255" s="1"/>
  <c r="AZ255" s="1"/>
  <c r="BA255" s="1"/>
  <c r="BB255" s="1"/>
  <c r="BC255" s="1"/>
  <c r="BD255" s="1"/>
  <c r="BE255" s="1"/>
  <c r="BF255" s="1"/>
  <c r="BG255" s="1"/>
  <c r="BH255" s="1"/>
  <c r="AN257"/>
  <c r="AO257" s="1"/>
  <c r="AP257" s="1"/>
  <c r="AQ257" s="1"/>
  <c r="AR257" s="1"/>
  <c r="AS257" s="1"/>
  <c r="AT257" s="1"/>
  <c r="AU257" s="1"/>
  <c r="AV257" s="1"/>
  <c r="AW257" s="1"/>
  <c r="AX257" s="1"/>
  <c r="AY257" s="1"/>
  <c r="AZ257" s="1"/>
  <c r="BA257" s="1"/>
  <c r="BB257" s="1"/>
  <c r="BC257" s="1"/>
  <c r="BD257" s="1"/>
  <c r="BE257" s="1"/>
  <c r="BF257" s="1"/>
  <c r="BG257" s="1"/>
  <c r="BH257" s="1"/>
  <c r="AN259"/>
  <c r="AO259" s="1"/>
  <c r="AP259" s="1"/>
  <c r="AQ259" s="1"/>
  <c r="AR259" s="1"/>
  <c r="AS259" s="1"/>
  <c r="AT259" s="1"/>
  <c r="AU259" s="1"/>
  <c r="AV259" s="1"/>
  <c r="AW259" s="1"/>
  <c r="AX259" s="1"/>
  <c r="AY259" s="1"/>
  <c r="AZ259" s="1"/>
  <c r="BA259" s="1"/>
  <c r="BB259" s="1"/>
  <c r="BC259" s="1"/>
  <c r="BD259" s="1"/>
  <c r="BE259" s="1"/>
  <c r="BF259" s="1"/>
  <c r="BG259" s="1"/>
  <c r="BH259" s="1"/>
  <c r="AN261"/>
  <c r="AO261" s="1"/>
  <c r="AP261" s="1"/>
  <c r="AQ261" s="1"/>
  <c r="AR261" s="1"/>
  <c r="AS261" s="1"/>
  <c r="AT261" s="1"/>
  <c r="AU261" s="1"/>
  <c r="AV261" s="1"/>
  <c r="AW261" s="1"/>
  <c r="AX261" s="1"/>
  <c r="AY261" s="1"/>
  <c r="AZ261" s="1"/>
  <c r="BA261" s="1"/>
  <c r="BB261" s="1"/>
  <c r="BC261" s="1"/>
  <c r="BD261" s="1"/>
  <c r="BE261" s="1"/>
  <c r="BF261" s="1"/>
  <c r="BG261" s="1"/>
  <c r="BH261" s="1"/>
  <c r="AN263"/>
  <c r="AO263" s="1"/>
  <c r="AP263" s="1"/>
  <c r="AQ263" s="1"/>
  <c r="AR263" s="1"/>
  <c r="AS263" s="1"/>
  <c r="AT263" s="1"/>
  <c r="AU263" s="1"/>
  <c r="AV263" s="1"/>
  <c r="AW263" s="1"/>
  <c r="AX263" s="1"/>
  <c r="AY263" s="1"/>
  <c r="AZ263" s="1"/>
  <c r="BA263" s="1"/>
  <c r="BB263" s="1"/>
  <c r="BC263" s="1"/>
  <c r="BD263" s="1"/>
  <c r="BE263" s="1"/>
  <c r="BF263" s="1"/>
  <c r="BG263" s="1"/>
  <c r="BH263" s="1"/>
  <c r="AN265"/>
  <c r="AO265" s="1"/>
  <c r="AP265" s="1"/>
  <c r="AQ265" s="1"/>
  <c r="AR265" s="1"/>
  <c r="AS265" s="1"/>
  <c r="AT265" s="1"/>
  <c r="AU265" s="1"/>
  <c r="AV265" s="1"/>
  <c r="AW265" s="1"/>
  <c r="AX265" s="1"/>
  <c r="AY265" s="1"/>
  <c r="AZ265" s="1"/>
  <c r="BA265" s="1"/>
  <c r="BB265" s="1"/>
  <c r="BC265" s="1"/>
  <c r="BD265" s="1"/>
  <c r="BE265" s="1"/>
  <c r="BF265" s="1"/>
  <c r="BG265" s="1"/>
  <c r="BH265" s="1"/>
  <c r="AN267"/>
  <c r="AO267" s="1"/>
  <c r="AP267" s="1"/>
  <c r="AQ267" s="1"/>
  <c r="AR267" s="1"/>
  <c r="AS267" s="1"/>
  <c r="AT267" s="1"/>
  <c r="AU267" s="1"/>
  <c r="AV267" s="1"/>
  <c r="AW267" s="1"/>
  <c r="AX267" s="1"/>
  <c r="AY267" s="1"/>
  <c r="AZ267" s="1"/>
  <c r="BA267" s="1"/>
  <c r="BB267" s="1"/>
  <c r="BC267" s="1"/>
  <c r="BD267" s="1"/>
  <c r="BE267" s="1"/>
  <c r="BF267" s="1"/>
  <c r="BG267" s="1"/>
  <c r="BH267" s="1"/>
  <c r="AN269"/>
  <c r="AO269" s="1"/>
  <c r="AP269" s="1"/>
  <c r="AQ269" s="1"/>
  <c r="AR269" s="1"/>
  <c r="AS269" s="1"/>
  <c r="AT269" s="1"/>
  <c r="AU269" s="1"/>
  <c r="AV269" s="1"/>
  <c r="AW269" s="1"/>
  <c r="AX269" s="1"/>
  <c r="AY269" s="1"/>
  <c r="AZ269" s="1"/>
  <c r="BA269" s="1"/>
  <c r="BB269" s="1"/>
  <c r="BC269" s="1"/>
  <c r="BD269" s="1"/>
  <c r="BE269" s="1"/>
  <c r="BF269" s="1"/>
  <c r="BG269" s="1"/>
  <c r="BH269" s="1"/>
  <c r="AN271"/>
  <c r="AO271" s="1"/>
  <c r="AP271" s="1"/>
  <c r="AQ271" s="1"/>
  <c r="AR271" s="1"/>
  <c r="AS271" s="1"/>
  <c r="AT271" s="1"/>
  <c r="AU271" s="1"/>
  <c r="AV271" s="1"/>
  <c r="AW271" s="1"/>
  <c r="AX271" s="1"/>
  <c r="AY271" s="1"/>
  <c r="AZ271" s="1"/>
  <c r="BA271" s="1"/>
  <c r="BB271" s="1"/>
  <c r="BC271" s="1"/>
  <c r="BD271" s="1"/>
  <c r="BE271" s="1"/>
  <c r="BF271" s="1"/>
  <c r="BG271" s="1"/>
  <c r="BH271" s="1"/>
  <c r="AN273"/>
  <c r="AO273" s="1"/>
  <c r="AP273" s="1"/>
  <c r="AQ273" s="1"/>
  <c r="AR273" s="1"/>
  <c r="AS273" s="1"/>
  <c r="AT273" s="1"/>
  <c r="AU273" s="1"/>
  <c r="AV273" s="1"/>
  <c r="AW273" s="1"/>
  <c r="AX273" s="1"/>
  <c r="AY273" s="1"/>
  <c r="AZ273" s="1"/>
  <c r="BA273" s="1"/>
  <c r="BB273" s="1"/>
  <c r="BC273" s="1"/>
  <c r="BD273" s="1"/>
  <c r="BE273" s="1"/>
  <c r="BF273" s="1"/>
  <c r="BG273" s="1"/>
  <c r="BH273" s="1"/>
  <c r="AN275"/>
  <c r="AO275" s="1"/>
  <c r="AP275" s="1"/>
  <c r="AQ275" s="1"/>
  <c r="AR275" s="1"/>
  <c r="AS275" s="1"/>
  <c r="AT275" s="1"/>
  <c r="AU275" s="1"/>
  <c r="AV275" s="1"/>
  <c r="AW275" s="1"/>
  <c r="AX275" s="1"/>
  <c r="AY275" s="1"/>
  <c r="AZ275" s="1"/>
  <c r="BA275" s="1"/>
  <c r="BB275" s="1"/>
  <c r="BC275" s="1"/>
  <c r="BD275" s="1"/>
  <c r="BE275" s="1"/>
  <c r="BF275" s="1"/>
  <c r="BG275" s="1"/>
  <c r="BH275" s="1"/>
  <c r="AN277"/>
  <c r="AO277" s="1"/>
  <c r="AP277" s="1"/>
  <c r="AQ277" s="1"/>
  <c r="AR277" s="1"/>
  <c r="AS277" s="1"/>
  <c r="AT277" s="1"/>
  <c r="AU277" s="1"/>
  <c r="AV277" s="1"/>
  <c r="AW277" s="1"/>
  <c r="AX277" s="1"/>
  <c r="AY277" s="1"/>
  <c r="AZ277" s="1"/>
  <c r="BA277" s="1"/>
  <c r="BB277" s="1"/>
  <c r="BC277" s="1"/>
  <c r="BD277" s="1"/>
  <c r="BE277" s="1"/>
  <c r="BF277" s="1"/>
  <c r="BG277" s="1"/>
  <c r="BH277" s="1"/>
  <c r="AN279"/>
  <c r="AO279" s="1"/>
  <c r="AP279" s="1"/>
  <c r="AQ279" s="1"/>
  <c r="AR279" s="1"/>
  <c r="AS279" s="1"/>
  <c r="AT279" s="1"/>
  <c r="AU279" s="1"/>
  <c r="AV279" s="1"/>
  <c r="AW279" s="1"/>
  <c r="AX279" s="1"/>
  <c r="AY279" s="1"/>
  <c r="AZ279" s="1"/>
  <c r="BA279" s="1"/>
  <c r="BB279" s="1"/>
  <c r="BC279" s="1"/>
  <c r="BD279" s="1"/>
  <c r="BE279" s="1"/>
  <c r="BF279" s="1"/>
  <c r="BG279" s="1"/>
  <c r="BH279" s="1"/>
  <c r="AN281"/>
  <c r="AO281" s="1"/>
  <c r="AP281" s="1"/>
  <c r="AQ281" s="1"/>
  <c r="AR281" s="1"/>
  <c r="AS281" s="1"/>
  <c r="AT281" s="1"/>
  <c r="AU281" s="1"/>
  <c r="AV281" s="1"/>
  <c r="AW281" s="1"/>
  <c r="AX281" s="1"/>
  <c r="AY281" s="1"/>
  <c r="AZ281" s="1"/>
  <c r="BA281" s="1"/>
  <c r="BB281" s="1"/>
  <c r="BC281" s="1"/>
  <c r="BD281" s="1"/>
  <c r="BE281" s="1"/>
  <c r="BF281" s="1"/>
  <c r="BG281" s="1"/>
  <c r="BH281" s="1"/>
  <c r="AN283"/>
  <c r="AO283" s="1"/>
  <c r="AP283" s="1"/>
  <c r="AQ283" s="1"/>
  <c r="AR283" s="1"/>
  <c r="AS283" s="1"/>
  <c r="AT283" s="1"/>
  <c r="AU283" s="1"/>
  <c r="AV283" s="1"/>
  <c r="AW283" s="1"/>
  <c r="AX283" s="1"/>
  <c r="AY283" s="1"/>
  <c r="AZ283" s="1"/>
  <c r="BA283" s="1"/>
  <c r="BB283" s="1"/>
  <c r="BC283" s="1"/>
  <c r="BD283" s="1"/>
  <c r="BE283" s="1"/>
  <c r="BF283" s="1"/>
  <c r="BG283" s="1"/>
  <c r="BH283" s="1"/>
  <c r="AN285"/>
  <c r="AO285" s="1"/>
  <c r="AP285" s="1"/>
  <c r="AQ285" s="1"/>
  <c r="AR285" s="1"/>
  <c r="AS285" s="1"/>
  <c r="AT285" s="1"/>
  <c r="AU285" s="1"/>
  <c r="AV285" s="1"/>
  <c r="AW285" s="1"/>
  <c r="AX285" s="1"/>
  <c r="AY285" s="1"/>
  <c r="AZ285" s="1"/>
  <c r="BA285" s="1"/>
  <c r="BB285" s="1"/>
  <c r="BC285" s="1"/>
  <c r="BD285" s="1"/>
  <c r="BE285" s="1"/>
  <c r="BF285" s="1"/>
  <c r="BG285" s="1"/>
  <c r="BH285" s="1"/>
  <c r="AN287"/>
  <c r="AO287" s="1"/>
  <c r="AP287" s="1"/>
  <c r="AQ287" s="1"/>
  <c r="AR287" s="1"/>
  <c r="AS287" s="1"/>
  <c r="AT287" s="1"/>
  <c r="AU287" s="1"/>
  <c r="AV287" s="1"/>
  <c r="AW287" s="1"/>
  <c r="AX287" s="1"/>
  <c r="AY287" s="1"/>
  <c r="AZ287" s="1"/>
  <c r="BA287" s="1"/>
  <c r="BB287" s="1"/>
  <c r="BC287" s="1"/>
  <c r="BD287" s="1"/>
  <c r="BE287" s="1"/>
  <c r="BF287" s="1"/>
  <c r="BG287" s="1"/>
  <c r="BH287" s="1"/>
  <c r="AN289"/>
  <c r="AO289" s="1"/>
  <c r="AP289" s="1"/>
  <c r="AQ289" s="1"/>
  <c r="AR289" s="1"/>
  <c r="AS289" s="1"/>
  <c r="AT289" s="1"/>
  <c r="AU289" s="1"/>
  <c r="AV289" s="1"/>
  <c r="AW289" s="1"/>
  <c r="AX289" s="1"/>
  <c r="AY289" s="1"/>
  <c r="AZ289" s="1"/>
  <c r="BA289" s="1"/>
  <c r="BB289" s="1"/>
  <c r="BC289" s="1"/>
  <c r="BD289" s="1"/>
  <c r="BE289" s="1"/>
  <c r="BF289" s="1"/>
  <c r="BG289" s="1"/>
  <c r="BH289" s="1"/>
  <c r="AN291"/>
  <c r="AO291" s="1"/>
  <c r="AP291" s="1"/>
  <c r="AQ291" s="1"/>
  <c r="AR291" s="1"/>
  <c r="AS291" s="1"/>
  <c r="AT291" s="1"/>
  <c r="AU291" s="1"/>
  <c r="AV291" s="1"/>
  <c r="AW291" s="1"/>
  <c r="AX291" s="1"/>
  <c r="AY291" s="1"/>
  <c r="AZ291" s="1"/>
  <c r="BA291" s="1"/>
  <c r="BB291" s="1"/>
  <c r="BC291" s="1"/>
  <c r="BD291" s="1"/>
  <c r="BE291" s="1"/>
  <c r="BF291" s="1"/>
  <c r="BG291" s="1"/>
  <c r="BH291" s="1"/>
  <c r="AN293"/>
  <c r="AO293" s="1"/>
  <c r="AP293" s="1"/>
  <c r="AQ293" s="1"/>
  <c r="AR293" s="1"/>
  <c r="AS293" s="1"/>
  <c r="AT293" s="1"/>
  <c r="AU293" s="1"/>
  <c r="AV293" s="1"/>
  <c r="AW293" s="1"/>
  <c r="AX293" s="1"/>
  <c r="AY293" s="1"/>
  <c r="AZ293" s="1"/>
  <c r="BA293" s="1"/>
  <c r="BB293" s="1"/>
  <c r="BC293" s="1"/>
  <c r="BD293" s="1"/>
  <c r="BE293" s="1"/>
  <c r="BF293" s="1"/>
  <c r="BG293" s="1"/>
  <c r="BH293" s="1"/>
  <c r="AN295"/>
  <c r="AO295" s="1"/>
  <c r="AP295" s="1"/>
  <c r="AQ295" s="1"/>
  <c r="AR295" s="1"/>
  <c r="AS295" s="1"/>
  <c r="AT295" s="1"/>
  <c r="AU295" s="1"/>
  <c r="AV295" s="1"/>
  <c r="AW295" s="1"/>
  <c r="AX295" s="1"/>
  <c r="AY295" s="1"/>
  <c r="AZ295" s="1"/>
  <c r="BA295" s="1"/>
  <c r="BB295" s="1"/>
  <c r="BC295" s="1"/>
  <c r="BD295" s="1"/>
  <c r="BE295" s="1"/>
  <c r="BF295" s="1"/>
  <c r="BG295" s="1"/>
  <c r="BH295" s="1"/>
  <c r="AN297"/>
  <c r="AO297" s="1"/>
  <c r="AP297" s="1"/>
  <c r="AQ297" s="1"/>
  <c r="AR297" s="1"/>
  <c r="AS297" s="1"/>
  <c r="AT297" s="1"/>
  <c r="AU297" s="1"/>
  <c r="AV297" s="1"/>
  <c r="AW297" s="1"/>
  <c r="AX297" s="1"/>
  <c r="AY297" s="1"/>
  <c r="AZ297" s="1"/>
  <c r="BA297" s="1"/>
  <c r="BB297" s="1"/>
  <c r="BC297" s="1"/>
  <c r="BD297" s="1"/>
  <c r="BE297" s="1"/>
  <c r="BF297" s="1"/>
  <c r="BG297" s="1"/>
  <c r="BH297" s="1"/>
  <c r="AN299"/>
  <c r="AO299" s="1"/>
  <c r="AP299" s="1"/>
  <c r="AQ299" s="1"/>
  <c r="AR299" s="1"/>
  <c r="AS299" s="1"/>
  <c r="AT299" s="1"/>
  <c r="AU299" s="1"/>
  <c r="AV299" s="1"/>
  <c r="AW299" s="1"/>
  <c r="AX299" s="1"/>
  <c r="AY299" s="1"/>
  <c r="AZ299" s="1"/>
  <c r="BA299" s="1"/>
  <c r="BB299" s="1"/>
  <c r="BC299" s="1"/>
  <c r="BD299" s="1"/>
  <c r="BE299" s="1"/>
  <c r="BF299" s="1"/>
  <c r="BG299" s="1"/>
  <c r="BH299" s="1"/>
  <c r="AN301"/>
  <c r="AO301" s="1"/>
  <c r="AP301" s="1"/>
  <c r="AQ301" s="1"/>
  <c r="AR301" s="1"/>
  <c r="AS301" s="1"/>
  <c r="AT301" s="1"/>
  <c r="AU301" s="1"/>
  <c r="AV301" s="1"/>
  <c r="AW301" s="1"/>
  <c r="AX301" s="1"/>
  <c r="AY301" s="1"/>
  <c r="AZ301" s="1"/>
  <c r="BA301" s="1"/>
  <c r="BB301" s="1"/>
  <c r="BC301" s="1"/>
  <c r="BD301" s="1"/>
  <c r="BE301" s="1"/>
  <c r="BF301" s="1"/>
  <c r="BG301" s="1"/>
  <c r="BH301" s="1"/>
  <c r="AN410"/>
  <c r="AO410" s="1"/>
  <c r="AP410" s="1"/>
  <c r="AQ410" s="1"/>
  <c r="AR410" s="1"/>
  <c r="AS410" s="1"/>
  <c r="AT410" s="1"/>
  <c r="AU410" s="1"/>
  <c r="AV410" s="1"/>
  <c r="AW410" s="1"/>
  <c r="AX410" s="1"/>
  <c r="AY410" s="1"/>
  <c r="AZ410" s="1"/>
  <c r="BA410" s="1"/>
  <c r="BB410" s="1"/>
  <c r="BC410" s="1"/>
  <c r="BD410" s="1"/>
  <c r="BE410" s="1"/>
  <c r="BF410" s="1"/>
  <c r="BG410" s="1"/>
  <c r="BH410" s="1"/>
  <c r="AN408"/>
  <c r="AO408" s="1"/>
  <c r="AP408" s="1"/>
  <c r="AQ408" s="1"/>
  <c r="AR408" s="1"/>
  <c r="AS408" s="1"/>
  <c r="AT408" s="1"/>
  <c r="AU408" s="1"/>
  <c r="AV408" s="1"/>
  <c r="AW408" s="1"/>
  <c r="AX408" s="1"/>
  <c r="AY408" s="1"/>
  <c r="AZ408" s="1"/>
  <c r="BA408" s="1"/>
  <c r="BB408" s="1"/>
  <c r="BC408" s="1"/>
  <c r="BD408" s="1"/>
  <c r="BE408" s="1"/>
  <c r="BF408" s="1"/>
  <c r="BG408" s="1"/>
  <c r="BH408" s="1"/>
  <c r="AN406"/>
  <c r="AO406" s="1"/>
  <c r="AP406" s="1"/>
  <c r="AQ406" s="1"/>
  <c r="AR406" s="1"/>
  <c r="AS406" s="1"/>
  <c r="AT406" s="1"/>
  <c r="AU406" s="1"/>
  <c r="AV406" s="1"/>
  <c r="AW406" s="1"/>
  <c r="AX406" s="1"/>
  <c r="AY406" s="1"/>
  <c r="AZ406" s="1"/>
  <c r="BA406" s="1"/>
  <c r="BB406" s="1"/>
  <c r="BC406" s="1"/>
  <c r="BD406" s="1"/>
  <c r="BE406" s="1"/>
  <c r="BF406" s="1"/>
  <c r="BG406" s="1"/>
  <c r="BH406" s="1"/>
  <c r="AN404"/>
  <c r="AO404" s="1"/>
  <c r="AP404" s="1"/>
  <c r="AQ404" s="1"/>
  <c r="AR404" s="1"/>
  <c r="AS404" s="1"/>
  <c r="AT404" s="1"/>
  <c r="AU404" s="1"/>
  <c r="AV404" s="1"/>
  <c r="AW404" s="1"/>
  <c r="AX404" s="1"/>
  <c r="AY404" s="1"/>
  <c r="AZ404" s="1"/>
  <c r="BA404" s="1"/>
  <c r="BB404" s="1"/>
  <c r="BC404" s="1"/>
  <c r="BD404" s="1"/>
  <c r="BE404" s="1"/>
  <c r="BF404" s="1"/>
  <c r="BG404" s="1"/>
  <c r="BH404" s="1"/>
  <c r="AN402"/>
  <c r="AO402" s="1"/>
  <c r="AP402" s="1"/>
  <c r="AQ402" s="1"/>
  <c r="AR402" s="1"/>
  <c r="AS402" s="1"/>
  <c r="AT402" s="1"/>
  <c r="AU402" s="1"/>
  <c r="AV402" s="1"/>
  <c r="AW402" s="1"/>
  <c r="AX402" s="1"/>
  <c r="AY402" s="1"/>
  <c r="AZ402" s="1"/>
  <c r="BA402" s="1"/>
  <c r="BB402" s="1"/>
  <c r="BC402" s="1"/>
  <c r="BD402" s="1"/>
  <c r="BE402" s="1"/>
  <c r="BF402" s="1"/>
  <c r="BG402" s="1"/>
  <c r="BH402" s="1"/>
  <c r="AN400"/>
  <c r="AO400" s="1"/>
  <c r="AP400" s="1"/>
  <c r="AQ400" s="1"/>
  <c r="AR400" s="1"/>
  <c r="AS400" s="1"/>
  <c r="AT400" s="1"/>
  <c r="AU400" s="1"/>
  <c r="AV400" s="1"/>
  <c r="AW400" s="1"/>
  <c r="AX400" s="1"/>
  <c r="AY400" s="1"/>
  <c r="AZ400" s="1"/>
  <c r="BA400" s="1"/>
  <c r="BB400" s="1"/>
  <c r="BC400" s="1"/>
  <c r="BD400" s="1"/>
  <c r="BE400" s="1"/>
  <c r="BF400" s="1"/>
  <c r="BG400" s="1"/>
  <c r="BH400" s="1"/>
  <c r="AN398"/>
  <c r="AO398" s="1"/>
  <c r="AP398" s="1"/>
  <c r="AQ398" s="1"/>
  <c r="AR398" s="1"/>
  <c r="AS398" s="1"/>
  <c r="AT398" s="1"/>
  <c r="AU398" s="1"/>
  <c r="AV398" s="1"/>
  <c r="AW398" s="1"/>
  <c r="AX398" s="1"/>
  <c r="AY398" s="1"/>
  <c r="AZ398" s="1"/>
  <c r="BA398" s="1"/>
  <c r="BB398" s="1"/>
  <c r="BC398" s="1"/>
  <c r="BD398" s="1"/>
  <c r="BE398" s="1"/>
  <c r="BF398" s="1"/>
  <c r="BG398" s="1"/>
  <c r="BH398" s="1"/>
  <c r="AN396"/>
  <c r="AO396" s="1"/>
  <c r="AP396" s="1"/>
  <c r="AQ396" s="1"/>
  <c r="AR396" s="1"/>
  <c r="AS396" s="1"/>
  <c r="AT396" s="1"/>
  <c r="AU396" s="1"/>
  <c r="AV396" s="1"/>
  <c r="AW396" s="1"/>
  <c r="AX396" s="1"/>
  <c r="AY396" s="1"/>
  <c r="AZ396" s="1"/>
  <c r="BA396" s="1"/>
  <c r="BB396" s="1"/>
  <c r="BC396" s="1"/>
  <c r="BD396" s="1"/>
  <c r="BE396" s="1"/>
  <c r="BF396" s="1"/>
  <c r="BG396" s="1"/>
  <c r="BH396" s="1"/>
  <c r="AN394"/>
  <c r="AO394" s="1"/>
  <c r="AP394" s="1"/>
  <c r="AQ394" s="1"/>
  <c r="AR394" s="1"/>
  <c r="AS394" s="1"/>
  <c r="AT394" s="1"/>
  <c r="AU394" s="1"/>
  <c r="AV394" s="1"/>
  <c r="AW394" s="1"/>
  <c r="AX394" s="1"/>
  <c r="AY394" s="1"/>
  <c r="AZ394" s="1"/>
  <c r="BA394" s="1"/>
  <c r="BB394" s="1"/>
  <c r="BC394" s="1"/>
  <c r="BD394" s="1"/>
  <c r="BE394" s="1"/>
  <c r="BF394" s="1"/>
  <c r="BG394" s="1"/>
  <c r="BH394" s="1"/>
  <c r="AN392"/>
  <c r="AO392" s="1"/>
  <c r="AP392" s="1"/>
  <c r="AQ392" s="1"/>
  <c r="AR392" s="1"/>
  <c r="AS392" s="1"/>
  <c r="AT392" s="1"/>
  <c r="AU392" s="1"/>
  <c r="AV392" s="1"/>
  <c r="AW392" s="1"/>
  <c r="AX392" s="1"/>
  <c r="AY392" s="1"/>
  <c r="AZ392" s="1"/>
  <c r="BA392" s="1"/>
  <c r="BB392" s="1"/>
  <c r="BC392" s="1"/>
  <c r="BD392" s="1"/>
  <c r="BE392" s="1"/>
  <c r="BF392" s="1"/>
  <c r="BG392" s="1"/>
  <c r="BH392" s="1"/>
  <c r="AN390"/>
  <c r="AO390" s="1"/>
  <c r="AP390" s="1"/>
  <c r="AQ390" s="1"/>
  <c r="AR390" s="1"/>
  <c r="AS390" s="1"/>
  <c r="AT390" s="1"/>
  <c r="AU390" s="1"/>
  <c r="AV390" s="1"/>
  <c r="AW390" s="1"/>
  <c r="AX390" s="1"/>
  <c r="AY390" s="1"/>
  <c r="AZ390" s="1"/>
  <c r="BA390" s="1"/>
  <c r="BB390" s="1"/>
  <c r="BC390" s="1"/>
  <c r="BD390" s="1"/>
  <c r="BE390" s="1"/>
  <c r="BF390" s="1"/>
  <c r="BG390" s="1"/>
  <c r="BH390" s="1"/>
  <c r="AN388"/>
  <c r="AO388" s="1"/>
  <c r="AP388" s="1"/>
  <c r="AQ388" s="1"/>
  <c r="AR388" s="1"/>
  <c r="AS388" s="1"/>
  <c r="AT388" s="1"/>
  <c r="AU388" s="1"/>
  <c r="AV388" s="1"/>
  <c r="AW388" s="1"/>
  <c r="AX388" s="1"/>
  <c r="AY388" s="1"/>
  <c r="AZ388" s="1"/>
  <c r="BA388" s="1"/>
  <c r="BB388" s="1"/>
  <c r="BC388" s="1"/>
  <c r="BD388" s="1"/>
  <c r="BE388" s="1"/>
  <c r="BF388" s="1"/>
  <c r="BG388" s="1"/>
  <c r="BH388" s="1"/>
  <c r="AN386"/>
  <c r="AO386" s="1"/>
  <c r="AP386" s="1"/>
  <c r="AQ386" s="1"/>
  <c r="AR386" s="1"/>
  <c r="AS386" s="1"/>
  <c r="AT386" s="1"/>
  <c r="AU386" s="1"/>
  <c r="AV386" s="1"/>
  <c r="AW386" s="1"/>
  <c r="AX386" s="1"/>
  <c r="AY386" s="1"/>
  <c r="AZ386" s="1"/>
  <c r="BA386" s="1"/>
  <c r="BB386" s="1"/>
  <c r="BC386" s="1"/>
  <c r="BD386" s="1"/>
  <c r="BE386" s="1"/>
  <c r="BF386" s="1"/>
  <c r="BG386" s="1"/>
  <c r="BH386" s="1"/>
  <c r="AN384"/>
  <c r="AO384" s="1"/>
  <c r="AP384" s="1"/>
  <c r="AQ384" s="1"/>
  <c r="AR384" s="1"/>
  <c r="AS384" s="1"/>
  <c r="AT384" s="1"/>
  <c r="AU384" s="1"/>
  <c r="AV384" s="1"/>
  <c r="AW384" s="1"/>
  <c r="AX384" s="1"/>
  <c r="AY384" s="1"/>
  <c r="AZ384" s="1"/>
  <c r="BA384" s="1"/>
  <c r="BB384" s="1"/>
  <c r="BC384" s="1"/>
  <c r="BD384" s="1"/>
  <c r="BE384" s="1"/>
  <c r="BF384" s="1"/>
  <c r="BG384" s="1"/>
  <c r="BH384" s="1"/>
  <c r="AN382"/>
  <c r="AO382" s="1"/>
  <c r="AP382" s="1"/>
  <c r="AQ382" s="1"/>
  <c r="AR382" s="1"/>
  <c r="AS382" s="1"/>
  <c r="AT382" s="1"/>
  <c r="AU382" s="1"/>
  <c r="AV382" s="1"/>
  <c r="AW382" s="1"/>
  <c r="AX382" s="1"/>
  <c r="AY382" s="1"/>
  <c r="AZ382" s="1"/>
  <c r="BA382" s="1"/>
  <c r="BB382" s="1"/>
  <c r="BC382" s="1"/>
  <c r="BD382" s="1"/>
  <c r="BE382" s="1"/>
  <c r="BF382" s="1"/>
  <c r="BG382" s="1"/>
  <c r="BH382" s="1"/>
  <c r="AN380"/>
  <c r="AO380" s="1"/>
  <c r="AP380" s="1"/>
  <c r="AQ380" s="1"/>
  <c r="AR380" s="1"/>
  <c r="AS380" s="1"/>
  <c r="AT380" s="1"/>
  <c r="AU380" s="1"/>
  <c r="AV380" s="1"/>
  <c r="AW380" s="1"/>
  <c r="AX380" s="1"/>
  <c r="AY380" s="1"/>
  <c r="AZ380" s="1"/>
  <c r="BA380" s="1"/>
  <c r="BB380" s="1"/>
  <c r="BC380" s="1"/>
  <c r="BD380" s="1"/>
  <c r="BE380" s="1"/>
  <c r="BF380" s="1"/>
  <c r="BG380" s="1"/>
  <c r="BH380" s="1"/>
  <c r="AN378"/>
  <c r="AO378" s="1"/>
  <c r="AP378" s="1"/>
  <c r="AQ378" s="1"/>
  <c r="AR378" s="1"/>
  <c r="AS378" s="1"/>
  <c r="AT378" s="1"/>
  <c r="AU378" s="1"/>
  <c r="AV378" s="1"/>
  <c r="AW378" s="1"/>
  <c r="AX378" s="1"/>
  <c r="AY378" s="1"/>
  <c r="AZ378" s="1"/>
  <c r="BA378" s="1"/>
  <c r="BB378" s="1"/>
  <c r="BC378" s="1"/>
  <c r="BD378" s="1"/>
  <c r="BE378" s="1"/>
  <c r="BF378" s="1"/>
  <c r="BG378" s="1"/>
  <c r="BH378" s="1"/>
  <c r="AN376"/>
  <c r="AO376" s="1"/>
  <c r="AP376" s="1"/>
  <c r="AQ376" s="1"/>
  <c r="AR376" s="1"/>
  <c r="AS376" s="1"/>
  <c r="AT376" s="1"/>
  <c r="AU376" s="1"/>
  <c r="AV376" s="1"/>
  <c r="AW376" s="1"/>
  <c r="AX376" s="1"/>
  <c r="AY376" s="1"/>
  <c r="AZ376" s="1"/>
  <c r="BA376" s="1"/>
  <c r="BB376" s="1"/>
  <c r="BC376" s="1"/>
  <c r="BD376" s="1"/>
  <c r="BE376" s="1"/>
  <c r="BF376" s="1"/>
  <c r="BG376" s="1"/>
  <c r="BH376" s="1"/>
  <c r="AN374"/>
  <c r="AO374" s="1"/>
  <c r="AP374" s="1"/>
  <c r="AQ374" s="1"/>
  <c r="AR374" s="1"/>
  <c r="AS374" s="1"/>
  <c r="AT374" s="1"/>
  <c r="AU374" s="1"/>
  <c r="AV374" s="1"/>
  <c r="AW374" s="1"/>
  <c r="AX374" s="1"/>
  <c r="AY374" s="1"/>
  <c r="AZ374" s="1"/>
  <c r="BA374" s="1"/>
  <c r="BB374" s="1"/>
  <c r="BC374" s="1"/>
  <c r="BD374" s="1"/>
  <c r="BE374" s="1"/>
  <c r="BF374" s="1"/>
  <c r="BG374" s="1"/>
  <c r="BH374" s="1"/>
  <c r="AN372"/>
  <c r="AO372" s="1"/>
  <c r="AP372" s="1"/>
  <c r="AQ372" s="1"/>
  <c r="AR372" s="1"/>
  <c r="AS372" s="1"/>
  <c r="AT372" s="1"/>
  <c r="AU372" s="1"/>
  <c r="AV372" s="1"/>
  <c r="AW372" s="1"/>
  <c r="AX372" s="1"/>
  <c r="AY372" s="1"/>
  <c r="AZ372" s="1"/>
  <c r="BA372" s="1"/>
  <c r="BB372" s="1"/>
  <c r="BC372" s="1"/>
  <c r="BD372" s="1"/>
  <c r="BE372" s="1"/>
  <c r="BF372" s="1"/>
  <c r="BG372" s="1"/>
  <c r="BH372" s="1"/>
  <c r="AN370"/>
  <c r="AO370" s="1"/>
  <c r="AP370" s="1"/>
  <c r="AQ370" s="1"/>
  <c r="AR370" s="1"/>
  <c r="AS370" s="1"/>
  <c r="AT370" s="1"/>
  <c r="AU370" s="1"/>
  <c r="AV370" s="1"/>
  <c r="AW370" s="1"/>
  <c r="AX370" s="1"/>
  <c r="AY370" s="1"/>
  <c r="AZ370" s="1"/>
  <c r="BA370" s="1"/>
  <c r="BB370" s="1"/>
  <c r="BC370" s="1"/>
  <c r="BD370" s="1"/>
  <c r="BE370" s="1"/>
  <c r="BF370" s="1"/>
  <c r="BG370" s="1"/>
  <c r="BH370" s="1"/>
  <c r="AN368"/>
  <c r="AO368" s="1"/>
  <c r="AP368" s="1"/>
  <c r="AQ368" s="1"/>
  <c r="AR368" s="1"/>
  <c r="AS368" s="1"/>
  <c r="AT368" s="1"/>
  <c r="AU368" s="1"/>
  <c r="AV368" s="1"/>
  <c r="AW368" s="1"/>
  <c r="AX368" s="1"/>
  <c r="AY368" s="1"/>
  <c r="AZ368" s="1"/>
  <c r="BA368" s="1"/>
  <c r="BB368" s="1"/>
  <c r="BC368" s="1"/>
  <c r="BD368" s="1"/>
  <c r="BE368" s="1"/>
  <c r="BF368" s="1"/>
  <c r="BG368" s="1"/>
  <c r="BH368" s="1"/>
  <c r="AN366"/>
  <c r="AO366" s="1"/>
  <c r="AP366" s="1"/>
  <c r="AQ366" s="1"/>
  <c r="AR366" s="1"/>
  <c r="AS366" s="1"/>
  <c r="AT366" s="1"/>
  <c r="AU366" s="1"/>
  <c r="AV366" s="1"/>
  <c r="AW366" s="1"/>
  <c r="AX366" s="1"/>
  <c r="AY366" s="1"/>
  <c r="AZ366" s="1"/>
  <c r="BA366" s="1"/>
  <c r="BB366" s="1"/>
  <c r="BC366" s="1"/>
  <c r="BD366" s="1"/>
  <c r="BE366" s="1"/>
  <c r="BF366" s="1"/>
  <c r="BG366" s="1"/>
  <c r="BH366" s="1"/>
  <c r="AN364"/>
  <c r="AO364" s="1"/>
  <c r="AP364" s="1"/>
  <c r="AQ364" s="1"/>
  <c r="AR364" s="1"/>
  <c r="AS364" s="1"/>
  <c r="AT364" s="1"/>
  <c r="AU364" s="1"/>
  <c r="AV364" s="1"/>
  <c r="AW364" s="1"/>
  <c r="AX364" s="1"/>
  <c r="AY364" s="1"/>
  <c r="AZ364" s="1"/>
  <c r="BA364" s="1"/>
  <c r="BB364" s="1"/>
  <c r="BC364" s="1"/>
  <c r="BD364" s="1"/>
  <c r="BE364" s="1"/>
  <c r="BF364" s="1"/>
  <c r="BG364" s="1"/>
  <c r="BH364" s="1"/>
  <c r="AN362"/>
  <c r="AO362" s="1"/>
  <c r="AP362" s="1"/>
  <c r="AQ362" s="1"/>
  <c r="AR362" s="1"/>
  <c r="AS362" s="1"/>
  <c r="AT362" s="1"/>
  <c r="AU362" s="1"/>
  <c r="AV362" s="1"/>
  <c r="AW362" s="1"/>
  <c r="AX362" s="1"/>
  <c r="AY362" s="1"/>
  <c r="AZ362" s="1"/>
  <c r="BA362" s="1"/>
  <c r="BB362" s="1"/>
  <c r="BC362" s="1"/>
  <c r="BD362" s="1"/>
  <c r="BE362" s="1"/>
  <c r="BF362" s="1"/>
  <c r="BG362" s="1"/>
  <c r="BH362" s="1"/>
  <c r="AN360"/>
  <c r="AO360" s="1"/>
  <c r="AP360" s="1"/>
  <c r="AQ360" s="1"/>
  <c r="AR360" s="1"/>
  <c r="AS360" s="1"/>
  <c r="AT360" s="1"/>
  <c r="AU360" s="1"/>
  <c r="AV360" s="1"/>
  <c r="AW360" s="1"/>
  <c r="AX360" s="1"/>
  <c r="AY360" s="1"/>
  <c r="AZ360" s="1"/>
  <c r="BA360" s="1"/>
  <c r="BB360" s="1"/>
  <c r="BC360" s="1"/>
  <c r="BD360" s="1"/>
  <c r="BE360" s="1"/>
  <c r="BF360" s="1"/>
  <c r="BG360" s="1"/>
  <c r="BH360" s="1"/>
  <c r="AN358"/>
  <c r="AO358" s="1"/>
  <c r="AP358" s="1"/>
  <c r="AQ358" s="1"/>
  <c r="AR358" s="1"/>
  <c r="AS358" s="1"/>
  <c r="AT358" s="1"/>
  <c r="AU358" s="1"/>
  <c r="AV358" s="1"/>
  <c r="AW358" s="1"/>
  <c r="AX358" s="1"/>
  <c r="AY358" s="1"/>
  <c r="AZ358" s="1"/>
  <c r="BA358" s="1"/>
  <c r="BB358" s="1"/>
  <c r="BC358" s="1"/>
  <c r="BD358" s="1"/>
  <c r="BE358" s="1"/>
  <c r="BF358" s="1"/>
  <c r="BG358" s="1"/>
  <c r="BH358" s="1"/>
  <c r="AN356"/>
  <c r="AO356" s="1"/>
  <c r="AP356" s="1"/>
  <c r="AQ356" s="1"/>
  <c r="AR356" s="1"/>
  <c r="AS356" s="1"/>
  <c r="AT356" s="1"/>
  <c r="AU356" s="1"/>
  <c r="AV356" s="1"/>
  <c r="AW356" s="1"/>
  <c r="AX356" s="1"/>
  <c r="AY356" s="1"/>
  <c r="AZ356" s="1"/>
  <c r="BA356" s="1"/>
  <c r="BB356" s="1"/>
  <c r="BC356" s="1"/>
  <c r="BD356" s="1"/>
  <c r="BE356" s="1"/>
  <c r="BF356" s="1"/>
  <c r="BG356" s="1"/>
  <c r="BH356" s="1"/>
  <c r="AN354"/>
  <c r="AO354" s="1"/>
  <c r="AP354" s="1"/>
  <c r="AQ354" s="1"/>
  <c r="AR354" s="1"/>
  <c r="AS354" s="1"/>
  <c r="AT354" s="1"/>
  <c r="AU354" s="1"/>
  <c r="AV354" s="1"/>
  <c r="AW354" s="1"/>
  <c r="AX354" s="1"/>
  <c r="AY354" s="1"/>
  <c r="AZ354" s="1"/>
  <c r="BA354" s="1"/>
  <c r="BB354" s="1"/>
  <c r="BC354" s="1"/>
  <c r="BD354" s="1"/>
  <c r="BE354" s="1"/>
  <c r="BF354" s="1"/>
  <c r="BG354" s="1"/>
  <c r="BH354" s="1"/>
  <c r="AN352"/>
  <c r="AO352" s="1"/>
  <c r="AP352" s="1"/>
  <c r="AQ352" s="1"/>
  <c r="AR352" s="1"/>
  <c r="AS352" s="1"/>
  <c r="AT352" s="1"/>
  <c r="AU352" s="1"/>
  <c r="AV352" s="1"/>
  <c r="AW352" s="1"/>
  <c r="AX352" s="1"/>
  <c r="AY352" s="1"/>
  <c r="AZ352" s="1"/>
  <c r="BA352" s="1"/>
  <c r="BB352" s="1"/>
  <c r="BC352" s="1"/>
  <c r="BD352" s="1"/>
  <c r="BE352" s="1"/>
  <c r="BF352" s="1"/>
  <c r="BG352" s="1"/>
  <c r="BH352" s="1"/>
  <c r="AN350"/>
  <c r="AO350" s="1"/>
  <c r="AP350" s="1"/>
  <c r="AQ350" s="1"/>
  <c r="AR350" s="1"/>
  <c r="AS350" s="1"/>
  <c r="AT350" s="1"/>
  <c r="AU350" s="1"/>
  <c r="AV350" s="1"/>
  <c r="AW350" s="1"/>
  <c r="AX350" s="1"/>
  <c r="AY350" s="1"/>
  <c r="AZ350" s="1"/>
  <c r="BA350" s="1"/>
  <c r="BB350" s="1"/>
  <c r="BC350" s="1"/>
  <c r="BD350" s="1"/>
  <c r="BE350" s="1"/>
  <c r="BF350" s="1"/>
  <c r="BG350" s="1"/>
  <c r="BH350" s="1"/>
  <c r="AN348"/>
  <c r="AO348" s="1"/>
  <c r="AP348" s="1"/>
  <c r="AQ348" s="1"/>
  <c r="AR348" s="1"/>
  <c r="AS348" s="1"/>
  <c r="AT348" s="1"/>
  <c r="AU348" s="1"/>
  <c r="AV348" s="1"/>
  <c r="AW348" s="1"/>
  <c r="AX348" s="1"/>
  <c r="AY348" s="1"/>
  <c r="AZ348" s="1"/>
  <c r="BA348" s="1"/>
  <c r="BB348" s="1"/>
  <c r="BC348" s="1"/>
  <c r="BD348" s="1"/>
  <c r="BE348" s="1"/>
  <c r="BF348" s="1"/>
  <c r="BG348" s="1"/>
  <c r="BH348" s="1"/>
  <c r="AN346"/>
  <c r="AO346" s="1"/>
  <c r="AP346" s="1"/>
  <c r="AQ346" s="1"/>
  <c r="AR346" s="1"/>
  <c r="AS346" s="1"/>
  <c r="AT346" s="1"/>
  <c r="AU346" s="1"/>
  <c r="AV346" s="1"/>
  <c r="AW346" s="1"/>
  <c r="AX346" s="1"/>
  <c r="AY346" s="1"/>
  <c r="AZ346" s="1"/>
  <c r="BA346" s="1"/>
  <c r="BB346" s="1"/>
  <c r="BC346" s="1"/>
  <c r="BD346" s="1"/>
  <c r="BE346" s="1"/>
  <c r="BF346" s="1"/>
  <c r="BG346" s="1"/>
  <c r="BH346" s="1"/>
  <c r="AN344"/>
  <c r="AO344" s="1"/>
  <c r="AP344" s="1"/>
  <c r="AQ344" s="1"/>
  <c r="AR344" s="1"/>
  <c r="AS344" s="1"/>
  <c r="AT344" s="1"/>
  <c r="AU344" s="1"/>
  <c r="AV344" s="1"/>
  <c r="AW344" s="1"/>
  <c r="AX344" s="1"/>
  <c r="AY344" s="1"/>
  <c r="AZ344" s="1"/>
  <c r="BA344" s="1"/>
  <c r="BB344" s="1"/>
  <c r="BC344" s="1"/>
  <c r="BD344" s="1"/>
  <c r="BE344" s="1"/>
  <c r="BF344" s="1"/>
  <c r="BG344" s="1"/>
  <c r="BH344" s="1"/>
  <c r="AN342"/>
  <c r="AO342" s="1"/>
  <c r="AP342" s="1"/>
  <c r="AQ342" s="1"/>
  <c r="AR342" s="1"/>
  <c r="AS342" s="1"/>
  <c r="AT342" s="1"/>
  <c r="AU342" s="1"/>
  <c r="AV342" s="1"/>
  <c r="AW342" s="1"/>
  <c r="AX342" s="1"/>
  <c r="AY342" s="1"/>
  <c r="AZ342" s="1"/>
  <c r="BA342" s="1"/>
  <c r="BB342" s="1"/>
  <c r="BC342" s="1"/>
  <c r="BD342" s="1"/>
  <c r="BE342" s="1"/>
  <c r="BF342" s="1"/>
  <c r="BG342" s="1"/>
  <c r="BH342" s="1"/>
  <c r="AN340"/>
  <c r="AO340" s="1"/>
  <c r="AP340" s="1"/>
  <c r="AQ340" s="1"/>
  <c r="AR340" s="1"/>
  <c r="AS340" s="1"/>
  <c r="AT340" s="1"/>
  <c r="AU340" s="1"/>
  <c r="AV340" s="1"/>
  <c r="AW340" s="1"/>
  <c r="AX340" s="1"/>
  <c r="AY340" s="1"/>
  <c r="AZ340" s="1"/>
  <c r="BA340" s="1"/>
  <c r="BB340" s="1"/>
  <c r="BC340" s="1"/>
  <c r="BD340" s="1"/>
  <c r="BE340" s="1"/>
  <c r="BF340" s="1"/>
  <c r="BG340" s="1"/>
  <c r="BH340" s="1"/>
  <c r="AN338"/>
  <c r="AO338" s="1"/>
  <c r="AP338" s="1"/>
  <c r="AQ338" s="1"/>
  <c r="AR338" s="1"/>
  <c r="AS338" s="1"/>
  <c r="AT338" s="1"/>
  <c r="AU338" s="1"/>
  <c r="AV338" s="1"/>
  <c r="AW338" s="1"/>
  <c r="AX338" s="1"/>
  <c r="AY338" s="1"/>
  <c r="AZ338" s="1"/>
  <c r="BA338" s="1"/>
  <c r="BB338" s="1"/>
  <c r="BC338" s="1"/>
  <c r="BD338" s="1"/>
  <c r="BE338" s="1"/>
  <c r="BF338" s="1"/>
  <c r="BG338" s="1"/>
  <c r="BH338" s="1"/>
  <c r="AN336"/>
  <c r="AO336" s="1"/>
  <c r="AP336" s="1"/>
  <c r="AQ336" s="1"/>
  <c r="AR336" s="1"/>
  <c r="AS336" s="1"/>
  <c r="AT336" s="1"/>
  <c r="AU336" s="1"/>
  <c r="AV336" s="1"/>
  <c r="AW336" s="1"/>
  <c r="AX336" s="1"/>
  <c r="AY336" s="1"/>
  <c r="AZ336" s="1"/>
  <c r="BA336" s="1"/>
  <c r="BB336" s="1"/>
  <c r="BC336" s="1"/>
  <c r="BD336" s="1"/>
  <c r="BE336" s="1"/>
  <c r="BF336" s="1"/>
  <c r="BG336" s="1"/>
  <c r="BH336" s="1"/>
  <c r="AN334"/>
  <c r="AO334" s="1"/>
  <c r="AP334" s="1"/>
  <c r="AQ334" s="1"/>
  <c r="AR334" s="1"/>
  <c r="AS334" s="1"/>
  <c r="AT334" s="1"/>
  <c r="AU334" s="1"/>
  <c r="AV334" s="1"/>
  <c r="AW334" s="1"/>
  <c r="AX334" s="1"/>
  <c r="AY334" s="1"/>
  <c r="AZ334" s="1"/>
  <c r="BA334" s="1"/>
  <c r="BB334" s="1"/>
  <c r="BC334" s="1"/>
  <c r="BD334" s="1"/>
  <c r="BE334" s="1"/>
  <c r="BF334" s="1"/>
  <c r="BG334" s="1"/>
  <c r="BH334" s="1"/>
  <c r="AN332"/>
  <c r="AO332" s="1"/>
  <c r="AP332" s="1"/>
  <c r="AQ332" s="1"/>
  <c r="AR332" s="1"/>
  <c r="AS332" s="1"/>
  <c r="AT332" s="1"/>
  <c r="AU332" s="1"/>
  <c r="AV332" s="1"/>
  <c r="AW332" s="1"/>
  <c r="AX332" s="1"/>
  <c r="AY332" s="1"/>
  <c r="AZ332" s="1"/>
  <c r="BA332" s="1"/>
  <c r="BB332" s="1"/>
  <c r="BC332" s="1"/>
  <c r="BD332" s="1"/>
  <c r="BE332" s="1"/>
  <c r="BF332" s="1"/>
  <c r="BG332" s="1"/>
  <c r="BH332" s="1"/>
  <c r="AN330"/>
  <c r="AO330" s="1"/>
  <c r="AP330" s="1"/>
  <c r="AQ330" s="1"/>
  <c r="AR330" s="1"/>
  <c r="AS330" s="1"/>
  <c r="AT330" s="1"/>
  <c r="AU330" s="1"/>
  <c r="AV330" s="1"/>
  <c r="AW330" s="1"/>
  <c r="AX330" s="1"/>
  <c r="AY330" s="1"/>
  <c r="AZ330" s="1"/>
  <c r="BA330" s="1"/>
  <c r="BB330" s="1"/>
  <c r="BC330" s="1"/>
  <c r="BD330" s="1"/>
  <c r="BE330" s="1"/>
  <c r="BF330" s="1"/>
  <c r="BG330" s="1"/>
  <c r="BH330" s="1"/>
  <c r="AN328"/>
  <c r="AO328" s="1"/>
  <c r="AP328" s="1"/>
  <c r="AQ328" s="1"/>
  <c r="AR328" s="1"/>
  <c r="AS328" s="1"/>
  <c r="AT328" s="1"/>
  <c r="AU328" s="1"/>
  <c r="AV328" s="1"/>
  <c r="AW328" s="1"/>
  <c r="AX328" s="1"/>
  <c r="AY328" s="1"/>
  <c r="AZ328" s="1"/>
  <c r="BA328" s="1"/>
  <c r="BB328" s="1"/>
  <c r="BC328" s="1"/>
  <c r="BD328" s="1"/>
  <c r="BE328" s="1"/>
  <c r="BF328" s="1"/>
  <c r="BG328" s="1"/>
  <c r="BH328" s="1"/>
  <c r="AN326"/>
  <c r="AO326" s="1"/>
  <c r="AP326" s="1"/>
  <c r="AQ326" s="1"/>
  <c r="AR326" s="1"/>
  <c r="AS326" s="1"/>
  <c r="AT326" s="1"/>
  <c r="AU326" s="1"/>
  <c r="AV326" s="1"/>
  <c r="AW326" s="1"/>
  <c r="AX326" s="1"/>
  <c r="AY326" s="1"/>
  <c r="AZ326" s="1"/>
  <c r="BA326" s="1"/>
  <c r="BB326" s="1"/>
  <c r="BC326" s="1"/>
  <c r="BD326" s="1"/>
  <c r="BE326" s="1"/>
  <c r="BF326" s="1"/>
  <c r="BG326" s="1"/>
  <c r="BH326" s="1"/>
  <c r="AN324"/>
  <c r="AO324" s="1"/>
  <c r="AP324" s="1"/>
  <c r="AQ324" s="1"/>
  <c r="AR324" s="1"/>
  <c r="AS324" s="1"/>
  <c r="AT324" s="1"/>
  <c r="AU324" s="1"/>
  <c r="AV324" s="1"/>
  <c r="AW324" s="1"/>
  <c r="AX324" s="1"/>
  <c r="AY324" s="1"/>
  <c r="AZ324" s="1"/>
  <c r="BA324" s="1"/>
  <c r="BB324" s="1"/>
  <c r="BC324" s="1"/>
  <c r="BD324" s="1"/>
  <c r="BE324" s="1"/>
  <c r="BF324" s="1"/>
  <c r="BG324" s="1"/>
  <c r="BH324" s="1"/>
  <c r="AN322"/>
  <c r="AO322" s="1"/>
  <c r="AP322" s="1"/>
  <c r="AQ322" s="1"/>
  <c r="AR322" s="1"/>
  <c r="AS322" s="1"/>
  <c r="AT322" s="1"/>
  <c r="AU322" s="1"/>
  <c r="AV322" s="1"/>
  <c r="AW322" s="1"/>
  <c r="AX322" s="1"/>
  <c r="AY322" s="1"/>
  <c r="AZ322" s="1"/>
  <c r="BA322" s="1"/>
  <c r="BB322" s="1"/>
  <c r="BC322" s="1"/>
  <c r="BD322" s="1"/>
  <c r="BE322" s="1"/>
  <c r="BF322" s="1"/>
  <c r="BG322" s="1"/>
  <c r="BH322" s="1"/>
  <c r="AN320"/>
  <c r="AO320" s="1"/>
  <c r="AP320" s="1"/>
  <c r="AQ320" s="1"/>
  <c r="AR320" s="1"/>
  <c r="AS320" s="1"/>
  <c r="AT320" s="1"/>
  <c r="AU320" s="1"/>
  <c r="AV320" s="1"/>
  <c r="AW320" s="1"/>
  <c r="AX320" s="1"/>
  <c r="AY320" s="1"/>
  <c r="AZ320" s="1"/>
  <c r="BA320" s="1"/>
  <c r="BB320" s="1"/>
  <c r="BC320" s="1"/>
  <c r="BD320" s="1"/>
  <c r="BE320" s="1"/>
  <c r="BF320" s="1"/>
  <c r="BG320" s="1"/>
  <c r="BH320" s="1"/>
  <c r="AN318"/>
  <c r="AO318" s="1"/>
  <c r="AP318" s="1"/>
  <c r="AQ318" s="1"/>
  <c r="AR318" s="1"/>
  <c r="AS318" s="1"/>
  <c r="AT318" s="1"/>
  <c r="AU318" s="1"/>
  <c r="AV318" s="1"/>
  <c r="AW318" s="1"/>
  <c r="AX318" s="1"/>
  <c r="AY318" s="1"/>
  <c r="AZ318" s="1"/>
  <c r="BA318" s="1"/>
  <c r="BB318" s="1"/>
  <c r="BC318" s="1"/>
  <c r="BD318" s="1"/>
  <c r="BE318" s="1"/>
  <c r="BF318" s="1"/>
  <c r="BG318" s="1"/>
  <c r="BH318" s="1"/>
  <c r="AN316"/>
  <c r="AO316" s="1"/>
  <c r="AP316" s="1"/>
  <c r="AQ316" s="1"/>
  <c r="AR316" s="1"/>
  <c r="AS316" s="1"/>
  <c r="AT316" s="1"/>
  <c r="AU316" s="1"/>
  <c r="AV316" s="1"/>
  <c r="AW316" s="1"/>
  <c r="AX316" s="1"/>
  <c r="AY316" s="1"/>
  <c r="AZ316" s="1"/>
  <c r="BA316" s="1"/>
  <c r="BB316" s="1"/>
  <c r="BC316" s="1"/>
  <c r="BD316" s="1"/>
  <c r="BE316" s="1"/>
  <c r="BF316" s="1"/>
  <c r="BG316" s="1"/>
  <c r="BH316" s="1"/>
  <c r="AN314"/>
  <c r="AO314" s="1"/>
  <c r="AP314" s="1"/>
  <c r="AQ314" s="1"/>
  <c r="AR314" s="1"/>
  <c r="AS314" s="1"/>
  <c r="AT314" s="1"/>
  <c r="AU314" s="1"/>
  <c r="AV314" s="1"/>
  <c r="AW314" s="1"/>
  <c r="AX314" s="1"/>
  <c r="AY314" s="1"/>
  <c r="AZ314" s="1"/>
  <c r="BA314" s="1"/>
  <c r="BB314" s="1"/>
  <c r="BC314" s="1"/>
  <c r="BD314" s="1"/>
  <c r="BE314" s="1"/>
  <c r="BF314" s="1"/>
  <c r="BG314" s="1"/>
  <c r="BH314" s="1"/>
  <c r="AN312"/>
  <c r="AO312" s="1"/>
  <c r="AP312" s="1"/>
  <c r="AQ312" s="1"/>
  <c r="AR312" s="1"/>
  <c r="AS312" s="1"/>
  <c r="AT312" s="1"/>
  <c r="AU312" s="1"/>
  <c r="AV312" s="1"/>
  <c r="AW312" s="1"/>
  <c r="AX312" s="1"/>
  <c r="AY312" s="1"/>
  <c r="AZ312" s="1"/>
  <c r="BA312" s="1"/>
  <c r="BB312" s="1"/>
  <c r="BC312" s="1"/>
  <c r="BD312" s="1"/>
  <c r="BE312" s="1"/>
  <c r="BF312" s="1"/>
  <c r="BG312" s="1"/>
  <c r="BH312" s="1"/>
  <c r="AN310"/>
  <c r="AO310" s="1"/>
  <c r="AP310" s="1"/>
  <c r="AQ310" s="1"/>
  <c r="AR310" s="1"/>
  <c r="AS310" s="1"/>
  <c r="AT310" s="1"/>
  <c r="AU310" s="1"/>
  <c r="AV310" s="1"/>
  <c r="AW310" s="1"/>
  <c r="AX310" s="1"/>
  <c r="AY310" s="1"/>
  <c r="AZ310" s="1"/>
  <c r="BA310" s="1"/>
  <c r="BB310" s="1"/>
  <c r="BC310" s="1"/>
  <c r="BD310" s="1"/>
  <c r="BE310" s="1"/>
  <c r="BF310" s="1"/>
  <c r="BG310" s="1"/>
  <c r="BH310" s="1"/>
  <c r="AN308"/>
  <c r="AO308" s="1"/>
  <c r="AP308" s="1"/>
  <c r="AQ308" s="1"/>
  <c r="AR308" s="1"/>
  <c r="AS308" s="1"/>
  <c r="AT308" s="1"/>
  <c r="AU308" s="1"/>
  <c r="AV308" s="1"/>
  <c r="AW308" s="1"/>
  <c r="AX308" s="1"/>
  <c r="AY308" s="1"/>
  <c r="AZ308" s="1"/>
  <c r="BA308" s="1"/>
  <c r="BB308" s="1"/>
  <c r="BC308" s="1"/>
  <c r="BD308" s="1"/>
  <c r="BE308" s="1"/>
  <c r="BF308" s="1"/>
  <c r="BG308" s="1"/>
  <c r="BH308" s="1"/>
  <c r="AN306"/>
  <c r="AO306" s="1"/>
  <c r="AP306" s="1"/>
  <c r="AQ306" s="1"/>
  <c r="AR306" s="1"/>
  <c r="AS306" s="1"/>
  <c r="AT306" s="1"/>
  <c r="AU306" s="1"/>
  <c r="AV306" s="1"/>
  <c r="AW306" s="1"/>
  <c r="AX306" s="1"/>
  <c r="AY306" s="1"/>
  <c r="AZ306" s="1"/>
  <c r="BA306" s="1"/>
  <c r="BB306" s="1"/>
  <c r="BC306" s="1"/>
  <c r="BD306" s="1"/>
  <c r="BE306" s="1"/>
  <c r="BF306" s="1"/>
  <c r="BG306" s="1"/>
  <c r="BH306" s="1"/>
  <c r="A7" i="2"/>
  <c r="A7" i="5"/>
  <c r="P13"/>
  <c r="R13" s="1"/>
  <c r="P15"/>
  <c r="Q14"/>
  <c r="P12"/>
  <c r="P14"/>
  <c r="R14" s="1"/>
  <c r="Q11"/>
  <c r="Q16"/>
  <c r="C5"/>
  <c r="I5" s="1"/>
  <c r="S13" i="4"/>
  <c r="S406"/>
  <c r="S398"/>
  <c r="S408"/>
  <c r="S404"/>
  <c r="S400"/>
  <c r="S396"/>
  <c r="S392"/>
  <c r="S388"/>
  <c r="S384"/>
  <c r="S380"/>
  <c r="S376"/>
  <c r="S372"/>
  <c r="S368"/>
  <c r="S364"/>
  <c r="S360"/>
  <c r="S356"/>
  <c r="S352"/>
  <c r="S348"/>
  <c r="S344"/>
  <c r="S340"/>
  <c r="S336"/>
  <c r="S332"/>
  <c r="S328"/>
  <c r="S324"/>
  <c r="S320"/>
  <c r="S316"/>
  <c r="S312"/>
  <c r="S308"/>
  <c r="S304"/>
  <c r="S300"/>
  <c r="S296"/>
  <c r="S292"/>
  <c r="S410"/>
  <c r="S402"/>
  <c r="S394"/>
  <c r="S390"/>
  <c r="S386"/>
  <c r="S382"/>
  <c r="S378"/>
  <c r="S374"/>
  <c r="S370"/>
  <c r="S366"/>
  <c r="S362"/>
  <c r="S358"/>
  <c r="S354"/>
  <c r="S350"/>
  <c r="S346"/>
  <c r="S342"/>
  <c r="S338"/>
  <c r="S334"/>
  <c r="S330"/>
  <c r="S326"/>
  <c r="S322"/>
  <c r="S318"/>
  <c r="S314"/>
  <c r="S310"/>
  <c r="S306"/>
  <c r="S302"/>
  <c r="S298"/>
  <c r="S294"/>
  <c r="S290"/>
  <c r="S288"/>
  <c r="S286"/>
  <c r="S284"/>
  <c r="S282"/>
  <c r="S280"/>
  <c r="S278"/>
  <c r="S276"/>
  <c r="S274"/>
  <c r="S272"/>
  <c r="S270"/>
  <c r="S268"/>
  <c r="S266"/>
  <c r="S264"/>
  <c r="S262"/>
  <c r="S260"/>
  <c r="S258"/>
  <c r="S256"/>
  <c r="S254"/>
  <c r="S252"/>
  <c r="S250"/>
  <c r="S248"/>
  <c r="S246"/>
  <c r="S244"/>
  <c r="S242"/>
  <c r="S240"/>
  <c r="S238"/>
  <c r="S236"/>
  <c r="S234"/>
  <c r="S232"/>
  <c r="S230"/>
  <c r="S228"/>
  <c r="S226"/>
  <c r="S224"/>
  <c r="S222"/>
  <c r="S220"/>
  <c r="S218"/>
  <c r="S216"/>
  <c r="S214"/>
  <c r="S212"/>
  <c r="S210"/>
  <c r="S208"/>
  <c r="S206"/>
  <c r="S204"/>
  <c r="S202"/>
  <c r="S200"/>
  <c r="S198"/>
  <c r="S196"/>
  <c r="S194"/>
  <c r="S192"/>
  <c r="S190"/>
  <c r="S188"/>
  <c r="S186"/>
  <c r="S184"/>
  <c r="S182"/>
  <c r="S180"/>
  <c r="S178"/>
  <c r="S176"/>
  <c r="S174"/>
  <c r="S172"/>
  <c r="S170"/>
  <c r="S168"/>
  <c r="S166"/>
  <c r="S164"/>
  <c r="S162"/>
  <c r="S160"/>
  <c r="S158"/>
  <c r="S156"/>
  <c r="S154"/>
  <c r="S152"/>
  <c r="S150"/>
  <c r="S148"/>
  <c r="S146"/>
  <c r="S144"/>
  <c r="S142"/>
  <c r="S140"/>
  <c r="S138"/>
  <c r="S136"/>
  <c r="S134"/>
  <c r="S132"/>
  <c r="S130"/>
  <c r="S128"/>
  <c r="S126"/>
  <c r="S124"/>
  <c r="S122"/>
  <c r="S120"/>
  <c r="S118"/>
  <c r="S116"/>
  <c r="S114"/>
  <c r="S112"/>
  <c r="S110"/>
  <c r="S108"/>
  <c r="S106"/>
  <c r="S104"/>
  <c r="S102"/>
  <c r="S100"/>
  <c r="S98"/>
  <c r="S96"/>
  <c r="S94"/>
  <c r="S92"/>
  <c r="S90"/>
  <c r="S88"/>
  <c r="S86"/>
  <c r="S84"/>
  <c r="S82"/>
  <c r="S80"/>
  <c r="S78"/>
  <c r="S76"/>
  <c r="S74"/>
  <c r="S72"/>
  <c r="S70"/>
  <c r="S68"/>
  <c r="S66"/>
  <c r="S64"/>
  <c r="S62"/>
  <c r="S60"/>
  <c r="S58"/>
  <c r="S56"/>
  <c r="S54"/>
  <c r="S52"/>
  <c r="S50"/>
  <c r="S48"/>
  <c r="S46"/>
  <c r="S44"/>
  <c r="S42"/>
  <c r="S40"/>
  <c r="S38"/>
  <c r="S36"/>
  <c r="S34"/>
  <c r="S32"/>
  <c r="S30"/>
  <c r="S28"/>
  <c r="S26"/>
  <c r="S24"/>
  <c r="S22"/>
  <c r="S20"/>
  <c r="S18"/>
  <c r="S16"/>
  <c r="S14"/>
  <c r="S12"/>
  <c r="S11"/>
  <c r="S409"/>
  <c r="S407"/>
  <c r="S405"/>
  <c r="S403"/>
  <c r="S401"/>
  <c r="S399"/>
  <c r="S397"/>
  <c r="S395"/>
  <c r="S393"/>
  <c r="S391"/>
  <c r="S389"/>
  <c r="S387"/>
  <c r="S385"/>
  <c r="S383"/>
  <c r="S381"/>
  <c r="S379"/>
  <c r="S377"/>
  <c r="S375"/>
  <c r="S373"/>
  <c r="S371"/>
  <c r="S369"/>
  <c r="S367"/>
  <c r="S365"/>
  <c r="S363"/>
  <c r="S361"/>
  <c r="S359"/>
  <c r="S357"/>
  <c r="S355"/>
  <c r="S353"/>
  <c r="S351"/>
  <c r="S349"/>
  <c r="S347"/>
  <c r="S345"/>
  <c r="S343"/>
  <c r="S341"/>
  <c r="S339"/>
  <c r="S337"/>
  <c r="S335"/>
  <c r="S333"/>
  <c r="S331"/>
  <c r="S329"/>
  <c r="S327"/>
  <c r="S325"/>
  <c r="S323"/>
  <c r="S321"/>
  <c r="S319"/>
  <c r="S317"/>
  <c r="S315"/>
  <c r="S313"/>
  <c r="S311"/>
  <c r="S309"/>
  <c r="S307"/>
  <c r="S305"/>
  <c r="S303"/>
  <c r="S301"/>
  <c r="S299"/>
  <c r="S297"/>
  <c r="S295"/>
  <c r="S293"/>
  <c r="S291"/>
  <c r="S289"/>
  <c r="S287"/>
  <c r="S285"/>
  <c r="S283"/>
  <c r="S281"/>
  <c r="S279"/>
  <c r="S277"/>
  <c r="S275"/>
  <c r="S273"/>
  <c r="S271"/>
  <c r="S269"/>
  <c r="S267"/>
  <c r="S265"/>
  <c r="S263"/>
  <c r="S261"/>
  <c r="S259"/>
  <c r="S257"/>
  <c r="S255"/>
  <c r="S253"/>
  <c r="S251"/>
  <c r="S249"/>
  <c r="S247"/>
  <c r="S245"/>
  <c r="S243"/>
  <c r="S241"/>
  <c r="S239"/>
  <c r="S237"/>
  <c r="S235"/>
  <c r="S233"/>
  <c r="S231"/>
  <c r="S229"/>
  <c r="S227"/>
  <c r="S225"/>
  <c r="S223"/>
  <c r="S221"/>
  <c r="S219"/>
  <c r="S217"/>
  <c r="S215"/>
  <c r="S213"/>
  <c r="S211"/>
  <c r="S209"/>
  <c r="S207"/>
  <c r="S205"/>
  <c r="S203"/>
  <c r="S201"/>
  <c r="S199"/>
  <c r="S197"/>
  <c r="S195"/>
  <c r="S193"/>
  <c r="S191"/>
  <c r="S189"/>
  <c r="S187"/>
  <c r="S185"/>
  <c r="S183"/>
  <c r="S181"/>
  <c r="S179"/>
  <c r="S177"/>
  <c r="S175"/>
  <c r="S173"/>
  <c r="S171"/>
  <c r="S169"/>
  <c r="S167"/>
  <c r="S165"/>
  <c r="S163"/>
  <c r="S161"/>
  <c r="S159"/>
  <c r="S157"/>
  <c r="S155"/>
  <c r="S153"/>
  <c r="S151"/>
  <c r="S149"/>
  <c r="S147"/>
  <c r="S145"/>
  <c r="S143"/>
  <c r="S141"/>
  <c r="S139"/>
  <c r="S137"/>
  <c r="S135"/>
  <c r="S133"/>
  <c r="S131"/>
  <c r="S129"/>
  <c r="S127"/>
  <c r="S125"/>
  <c r="S123"/>
  <c r="S121"/>
  <c r="S119"/>
  <c r="S117"/>
  <c r="S115"/>
  <c r="S113"/>
  <c r="S111"/>
  <c r="S109"/>
  <c r="S107"/>
  <c r="S105"/>
  <c r="S103"/>
  <c r="S101"/>
  <c r="S99"/>
  <c r="S97"/>
  <c r="S95"/>
  <c r="S93"/>
  <c r="S91"/>
  <c r="S89"/>
  <c r="S87"/>
  <c r="S85"/>
  <c r="S83"/>
  <c r="S81"/>
  <c r="S79"/>
  <c r="S77"/>
  <c r="S75"/>
  <c r="S73"/>
  <c r="S71"/>
  <c r="S69"/>
  <c r="S67"/>
  <c r="S65"/>
  <c r="S63"/>
  <c r="S61"/>
  <c r="S59"/>
  <c r="S57"/>
  <c r="S55"/>
  <c r="S53"/>
  <c r="S51"/>
  <c r="S49"/>
  <c r="S47"/>
  <c r="S45"/>
  <c r="S43"/>
  <c r="S41"/>
  <c r="S39"/>
  <c r="S37"/>
  <c r="S35"/>
  <c r="S33"/>
  <c r="S31"/>
  <c r="S29"/>
  <c r="S27"/>
  <c r="S25"/>
  <c r="S23"/>
  <c r="S21"/>
  <c r="S19"/>
  <c r="S17"/>
  <c r="S15"/>
  <c r="R13"/>
  <c r="R15"/>
  <c r="R17"/>
  <c r="R19"/>
  <c r="R21"/>
  <c r="R23"/>
  <c r="R25"/>
  <c r="R27"/>
  <c r="R29"/>
  <c r="R31"/>
  <c r="R33"/>
  <c r="R35"/>
  <c r="R37"/>
  <c r="R39"/>
  <c r="R41"/>
  <c r="R43"/>
  <c r="R45"/>
  <c r="R47"/>
  <c r="R49"/>
  <c r="R51"/>
  <c r="R53"/>
  <c r="R55"/>
  <c r="R57"/>
  <c r="R59"/>
  <c r="R61"/>
  <c r="R63"/>
  <c r="R65"/>
  <c r="R67"/>
  <c r="R69"/>
  <c r="R71"/>
  <c r="R73"/>
  <c r="R75"/>
  <c r="R77"/>
  <c r="R79"/>
  <c r="R81"/>
  <c r="R83"/>
  <c r="R85"/>
  <c r="R87"/>
  <c r="R89"/>
  <c r="R91"/>
  <c r="R93"/>
  <c r="R95"/>
  <c r="R97"/>
  <c r="R99"/>
  <c r="R101"/>
  <c r="R103"/>
  <c r="R105"/>
  <c r="R107"/>
  <c r="R109"/>
  <c r="R111"/>
  <c r="R113"/>
  <c r="R115"/>
  <c r="R117"/>
  <c r="R119"/>
  <c r="R121"/>
  <c r="R123"/>
  <c r="R125"/>
  <c r="R127"/>
  <c r="R129"/>
  <c r="R131"/>
  <c r="R133"/>
  <c r="R135"/>
  <c r="R137"/>
  <c r="R139"/>
  <c r="R141"/>
  <c r="R143"/>
  <c r="R145"/>
  <c r="R147"/>
  <c r="R149"/>
  <c r="R151"/>
  <c r="R153"/>
  <c r="R155"/>
  <c r="R157"/>
  <c r="R159"/>
  <c r="R161"/>
  <c r="R163"/>
  <c r="R165"/>
  <c r="R167"/>
  <c r="R169"/>
  <c r="R171"/>
  <c r="R173"/>
  <c r="R175"/>
  <c r="R177"/>
  <c r="R179"/>
  <c r="R181"/>
  <c r="R183"/>
  <c r="R185"/>
  <c r="R187"/>
  <c r="R189"/>
  <c r="R191"/>
  <c r="R193"/>
  <c r="R195"/>
  <c r="R197"/>
  <c r="R199"/>
  <c r="R201"/>
  <c r="R203"/>
  <c r="R205"/>
  <c r="R207"/>
  <c r="R209"/>
  <c r="R211"/>
  <c r="R213"/>
  <c r="R215"/>
  <c r="R217"/>
  <c r="R219"/>
  <c r="R221"/>
  <c r="R223"/>
  <c r="R225"/>
  <c r="R227"/>
  <c r="R229"/>
  <c r="R231"/>
  <c r="R233"/>
  <c r="R235"/>
  <c r="R237"/>
  <c r="R239"/>
  <c r="R241"/>
  <c r="R243"/>
  <c r="R245"/>
  <c r="R247"/>
  <c r="R249"/>
  <c r="R251"/>
  <c r="R253"/>
  <c r="R255"/>
  <c r="R257"/>
  <c r="R259"/>
  <c r="R261"/>
  <c r="R263"/>
  <c r="R265"/>
  <c r="R267"/>
  <c r="R269"/>
  <c r="R271"/>
  <c r="R273"/>
  <c r="R275"/>
  <c r="R277"/>
  <c r="R279"/>
  <c r="R281"/>
  <c r="R283"/>
  <c r="R285"/>
  <c r="R287"/>
  <c r="R289"/>
  <c r="R291"/>
  <c r="R293"/>
  <c r="R295"/>
  <c r="R297"/>
  <c r="R299"/>
  <c r="R301"/>
  <c r="R303"/>
  <c r="R305"/>
  <c r="R307"/>
  <c r="R309"/>
  <c r="R311"/>
  <c r="R313"/>
  <c r="R315"/>
  <c r="R317"/>
  <c r="R319"/>
  <c r="R321"/>
  <c r="R323"/>
  <c r="R325"/>
  <c r="R327"/>
  <c r="R329"/>
  <c r="R331"/>
  <c r="R333"/>
  <c r="R335"/>
  <c r="R337"/>
  <c r="R339"/>
  <c r="R341"/>
  <c r="R343"/>
  <c r="R345"/>
  <c r="R347"/>
  <c r="R349"/>
  <c r="R351"/>
  <c r="R353"/>
  <c r="R355"/>
  <c r="R357"/>
  <c r="R359"/>
  <c r="R361"/>
  <c r="R363"/>
  <c r="R365"/>
  <c r="R367"/>
  <c r="R369"/>
  <c r="R371"/>
  <c r="R373"/>
  <c r="R375"/>
  <c r="R377"/>
  <c r="R379"/>
  <c r="R381"/>
  <c r="R383"/>
  <c r="R385"/>
  <c r="R387"/>
  <c r="R389"/>
  <c r="R391"/>
  <c r="R393"/>
  <c r="R395"/>
  <c r="R397"/>
  <c r="R399"/>
  <c r="R401"/>
  <c r="R403"/>
  <c r="R405"/>
  <c r="R407"/>
  <c r="R409"/>
  <c r="R11"/>
  <c r="Q13"/>
  <c r="Q15"/>
  <c r="Q17"/>
  <c r="Q19"/>
  <c r="Q21"/>
  <c r="Q23"/>
  <c r="Q25"/>
  <c r="Q27"/>
  <c r="Q29"/>
  <c r="Q31"/>
  <c r="Q33"/>
  <c r="Q35"/>
  <c r="Q37"/>
  <c r="Q39"/>
  <c r="Q41"/>
  <c r="Q43"/>
  <c r="Q45"/>
  <c r="Q47"/>
  <c r="Q49"/>
  <c r="Q51"/>
  <c r="Q53"/>
  <c r="Q55"/>
  <c r="Q57"/>
  <c r="Q59"/>
  <c r="Q61"/>
  <c r="Q63"/>
  <c r="Q65"/>
  <c r="Q67"/>
  <c r="Q69"/>
  <c r="Q71"/>
  <c r="Q73"/>
  <c r="Q75"/>
  <c r="Q77"/>
  <c r="Q79"/>
  <c r="Q81"/>
  <c r="Q83"/>
  <c r="Q85"/>
  <c r="Q87"/>
  <c r="Q89"/>
  <c r="Q91"/>
  <c r="Q93"/>
  <c r="Q95"/>
  <c r="Q97"/>
  <c r="Q99"/>
  <c r="Q101"/>
  <c r="Q103"/>
  <c r="Q105"/>
  <c r="Q107"/>
  <c r="Q109"/>
  <c r="Q111"/>
  <c r="Q113"/>
  <c r="Q115"/>
  <c r="Q117"/>
  <c r="Q119"/>
  <c r="Q121"/>
  <c r="R12"/>
  <c r="R14"/>
  <c r="R16"/>
  <c r="R18"/>
  <c r="R20"/>
  <c r="R22"/>
  <c r="R24"/>
  <c r="R26"/>
  <c r="R28"/>
  <c r="R30"/>
  <c r="R32"/>
  <c r="R34"/>
  <c r="R36"/>
  <c r="R38"/>
  <c r="R40"/>
  <c r="R42"/>
  <c r="R44"/>
  <c r="R46"/>
  <c r="R48"/>
  <c r="R50"/>
  <c r="R52"/>
  <c r="R54"/>
  <c r="R56"/>
  <c r="R58"/>
  <c r="R60"/>
  <c r="R62"/>
  <c r="R64"/>
  <c r="R66"/>
  <c r="R68"/>
  <c r="R70"/>
  <c r="R72"/>
  <c r="R74"/>
  <c r="R76"/>
  <c r="R78"/>
  <c r="R80"/>
  <c r="R82"/>
  <c r="R84"/>
  <c r="R86"/>
  <c r="R88"/>
  <c r="R90"/>
  <c r="R92"/>
  <c r="R94"/>
  <c r="R96"/>
  <c r="R98"/>
  <c r="R100"/>
  <c r="R102"/>
  <c r="R104"/>
  <c r="R106"/>
  <c r="R108"/>
  <c r="R110"/>
  <c r="R112"/>
  <c r="R114"/>
  <c r="R116"/>
  <c r="R118"/>
  <c r="R120"/>
  <c r="R122"/>
  <c r="R124"/>
  <c r="R126"/>
  <c r="R128"/>
  <c r="R130"/>
  <c r="R132"/>
  <c r="R134"/>
  <c r="R136"/>
  <c r="R138"/>
  <c r="R140"/>
  <c r="R142"/>
  <c r="R144"/>
  <c r="R146"/>
  <c r="R148"/>
  <c r="R150"/>
  <c r="R152"/>
  <c r="R154"/>
  <c r="R156"/>
  <c r="R158"/>
  <c r="R160"/>
  <c r="R162"/>
  <c r="R164"/>
  <c r="R166"/>
  <c r="R168"/>
  <c r="R170"/>
  <c r="R172"/>
  <c r="R174"/>
  <c r="R176"/>
  <c r="R178"/>
  <c r="R180"/>
  <c r="R182"/>
  <c r="R184"/>
  <c r="R186"/>
  <c r="R188"/>
  <c r="R190"/>
  <c r="R192"/>
  <c r="R194"/>
  <c r="R196"/>
  <c r="R198"/>
  <c r="R200"/>
  <c r="R202"/>
  <c r="R204"/>
  <c r="R206"/>
  <c r="R208"/>
  <c r="R210"/>
  <c r="R212"/>
  <c r="R214"/>
  <c r="R216"/>
  <c r="R218"/>
  <c r="R220"/>
  <c r="R222"/>
  <c r="R224"/>
  <c r="R226"/>
  <c r="R228"/>
  <c r="R230"/>
  <c r="R232"/>
  <c r="R234"/>
  <c r="R236"/>
  <c r="R238"/>
  <c r="R240"/>
  <c r="R242"/>
  <c r="R244"/>
  <c r="R246"/>
  <c r="R248"/>
  <c r="R250"/>
  <c r="R252"/>
  <c r="R254"/>
  <c r="R256"/>
  <c r="R258"/>
  <c r="R260"/>
  <c r="R262"/>
  <c r="R264"/>
  <c r="R266"/>
  <c r="R268"/>
  <c r="R270"/>
  <c r="R272"/>
  <c r="R274"/>
  <c r="R276"/>
  <c r="R278"/>
  <c r="R280"/>
  <c r="R282"/>
  <c r="R284"/>
  <c r="R286"/>
  <c r="R288"/>
  <c r="R290"/>
  <c r="R292"/>
  <c r="R294"/>
  <c r="R296"/>
  <c r="R298"/>
  <c r="R300"/>
  <c r="R302"/>
  <c r="R304"/>
  <c r="R306"/>
  <c r="R308"/>
  <c r="R310"/>
  <c r="R312"/>
  <c r="R314"/>
  <c r="R316"/>
  <c r="R318"/>
  <c r="R320"/>
  <c r="R322"/>
  <c r="R324"/>
  <c r="R326"/>
  <c r="R328"/>
  <c r="R330"/>
  <c r="R332"/>
  <c r="R334"/>
  <c r="R336"/>
  <c r="R338"/>
  <c r="R340"/>
  <c r="R342"/>
  <c r="R344"/>
  <c r="R346"/>
  <c r="R348"/>
  <c r="R350"/>
  <c r="R352"/>
  <c r="R354"/>
  <c r="R356"/>
  <c r="R358"/>
  <c r="R360"/>
  <c r="R362"/>
  <c r="R364"/>
  <c r="R366"/>
  <c r="R368"/>
  <c r="R370"/>
  <c r="R372"/>
  <c r="R374"/>
  <c r="R376"/>
  <c r="R378"/>
  <c r="R380"/>
  <c r="R382"/>
  <c r="R384"/>
  <c r="R386"/>
  <c r="R388"/>
  <c r="R390"/>
  <c r="R392"/>
  <c r="R394"/>
  <c r="R396"/>
  <c r="R398"/>
  <c r="R400"/>
  <c r="R402"/>
  <c r="R404"/>
  <c r="R406"/>
  <c r="R408"/>
  <c r="R410"/>
  <c r="Q12"/>
  <c r="Q14"/>
  <c r="Q16"/>
  <c r="Q18"/>
  <c r="Q20"/>
  <c r="Q22"/>
  <c r="Q24"/>
  <c r="Q26"/>
  <c r="Q28"/>
  <c r="Q30"/>
  <c r="Q32"/>
  <c r="Q34"/>
  <c r="Q36"/>
  <c r="Q38"/>
  <c r="Q40"/>
  <c r="Q42"/>
  <c r="Q44"/>
  <c r="Q46"/>
  <c r="Q48"/>
  <c r="Q50"/>
  <c r="Q52"/>
  <c r="Q54"/>
  <c r="Q56"/>
  <c r="Q58"/>
  <c r="Q60"/>
  <c r="Q62"/>
  <c r="Q64"/>
  <c r="Q66"/>
  <c r="Q68"/>
  <c r="Q70"/>
  <c r="Q72"/>
  <c r="Q74"/>
  <c r="Q76"/>
  <c r="Q78"/>
  <c r="Q80"/>
  <c r="Q82"/>
  <c r="Q84"/>
  <c r="Q86"/>
  <c r="Q88"/>
  <c r="Q90"/>
  <c r="Q92"/>
  <c r="Q94"/>
  <c r="Q96"/>
  <c r="Q98"/>
  <c r="Q100"/>
  <c r="Q102"/>
  <c r="Q104"/>
  <c r="Q106"/>
  <c r="Q108"/>
  <c r="Q110"/>
  <c r="Q112"/>
  <c r="Q114"/>
  <c r="Q116"/>
  <c r="Q118"/>
  <c r="Q120"/>
  <c r="Q122"/>
  <c r="Q11"/>
  <c r="Q409"/>
  <c r="Q407"/>
  <c r="Q405"/>
  <c r="Q403"/>
  <c r="Q401"/>
  <c r="Q399"/>
  <c r="Q397"/>
  <c r="Q395"/>
  <c r="Q393"/>
  <c r="Q391"/>
  <c r="Q389"/>
  <c r="Q387"/>
  <c r="Q385"/>
  <c r="Q383"/>
  <c r="Q381"/>
  <c r="Q379"/>
  <c r="Q377"/>
  <c r="Q375"/>
  <c r="Q373"/>
  <c r="Q371"/>
  <c r="Q369"/>
  <c r="Q367"/>
  <c r="Q365"/>
  <c r="Q363"/>
  <c r="Q361"/>
  <c r="Q359"/>
  <c r="Q357"/>
  <c r="Q355"/>
  <c r="Q353"/>
  <c r="Q351"/>
  <c r="Q349"/>
  <c r="Q347"/>
  <c r="Q345"/>
  <c r="Q343"/>
  <c r="Q341"/>
  <c r="Q339"/>
  <c r="Q337"/>
  <c r="Q335"/>
  <c r="Q333"/>
  <c r="Q331"/>
  <c r="Q329"/>
  <c r="Q327"/>
  <c r="Q325"/>
  <c r="Q323"/>
  <c r="Q321"/>
  <c r="Q319"/>
  <c r="Q317"/>
  <c r="Q315"/>
  <c r="Q313"/>
  <c r="Q311"/>
  <c r="Q309"/>
  <c r="Q307"/>
  <c r="Q305"/>
  <c r="Q303"/>
  <c r="Q301"/>
  <c r="Q299"/>
  <c r="Q297"/>
  <c r="Q295"/>
  <c r="Q293"/>
  <c r="Q291"/>
  <c r="Q289"/>
  <c r="Q287"/>
  <c r="Q285"/>
  <c r="Q283"/>
  <c r="Q281"/>
  <c r="Q279"/>
  <c r="Q277"/>
  <c r="Q275"/>
  <c r="Q273"/>
  <c r="Q271"/>
  <c r="Q269"/>
  <c r="Q267"/>
  <c r="Q265"/>
  <c r="Q263"/>
  <c r="Q261"/>
  <c r="Q259"/>
  <c r="Q257"/>
  <c r="Q255"/>
  <c r="Q253"/>
  <c r="Q251"/>
  <c r="Q249"/>
  <c r="Q247"/>
  <c r="Q245"/>
  <c r="Q243"/>
  <c r="Q241"/>
  <c r="Q239"/>
  <c r="Q237"/>
  <c r="Q235"/>
  <c r="Q233"/>
  <c r="Q231"/>
  <c r="Q229"/>
  <c r="Q227"/>
  <c r="Q225"/>
  <c r="Q223"/>
  <c r="Q221"/>
  <c r="Q219"/>
  <c r="Q217"/>
  <c r="Q215"/>
  <c r="Q213"/>
  <c r="Q211"/>
  <c r="Q209"/>
  <c r="Q207"/>
  <c r="Q205"/>
  <c r="Q203"/>
  <c r="Q201"/>
  <c r="Q199"/>
  <c r="Q197"/>
  <c r="Q195"/>
  <c r="Q193"/>
  <c r="Q191"/>
  <c r="Q189"/>
  <c r="Q187"/>
  <c r="Q185"/>
  <c r="Q183"/>
  <c r="Q181"/>
  <c r="Q179"/>
  <c r="Q177"/>
  <c r="Q175"/>
  <c r="Q173"/>
  <c r="Q171"/>
  <c r="Q169"/>
  <c r="Q167"/>
  <c r="Q165"/>
  <c r="Q163"/>
  <c r="Q161"/>
  <c r="Q159"/>
  <c r="Q157"/>
  <c r="Q155"/>
  <c r="Q153"/>
  <c r="Q151"/>
  <c r="Q149"/>
  <c r="Q147"/>
  <c r="Q145"/>
  <c r="Q143"/>
  <c r="Q141"/>
  <c r="Q139"/>
  <c r="Q137"/>
  <c r="Q135"/>
  <c r="Q133"/>
  <c r="Q131"/>
  <c r="Q129"/>
  <c r="Q127"/>
  <c r="Q125"/>
  <c r="Q123"/>
  <c r="Q410"/>
  <c r="Q408"/>
  <c r="Q406"/>
  <c r="Q404"/>
  <c r="Q402"/>
  <c r="Q400"/>
  <c r="Q398"/>
  <c r="Q396"/>
  <c r="Q394"/>
  <c r="Q392"/>
  <c r="Q390"/>
  <c r="Q388"/>
  <c r="Q386"/>
  <c r="Q384"/>
  <c r="Q382"/>
  <c r="Q380"/>
  <c r="Q378"/>
  <c r="Q376"/>
  <c r="Q374"/>
  <c r="Q372"/>
  <c r="Q370"/>
  <c r="Q368"/>
  <c r="Q366"/>
  <c r="Q364"/>
  <c r="Q362"/>
  <c r="Q360"/>
  <c r="Q358"/>
  <c r="Q356"/>
  <c r="Q354"/>
  <c r="Q352"/>
  <c r="Q350"/>
  <c r="Q348"/>
  <c r="Q346"/>
  <c r="Q344"/>
  <c r="Q342"/>
  <c r="Q340"/>
  <c r="Q338"/>
  <c r="Q336"/>
  <c r="Q334"/>
  <c r="Q332"/>
  <c r="Q330"/>
  <c r="Q328"/>
  <c r="Q326"/>
  <c r="Q324"/>
  <c r="Q322"/>
  <c r="Q320"/>
  <c r="Q318"/>
  <c r="Q316"/>
  <c r="Q314"/>
  <c r="Q312"/>
  <c r="Q310"/>
  <c r="Q308"/>
  <c r="Q306"/>
  <c r="Q304"/>
  <c r="Q302"/>
  <c r="Q300"/>
  <c r="Q298"/>
  <c r="Q296"/>
  <c r="Q294"/>
  <c r="Q292"/>
  <c r="Q290"/>
  <c r="Q288"/>
  <c r="Q286"/>
  <c r="Q284"/>
  <c r="Q282"/>
  <c r="Q280"/>
  <c r="Q278"/>
  <c r="Q276"/>
  <c r="Q274"/>
  <c r="Q272"/>
  <c r="Q270"/>
  <c r="Q268"/>
  <c r="Q266"/>
  <c r="Q264"/>
  <c r="Q262"/>
  <c r="Q260"/>
  <c r="Q258"/>
  <c r="Q256"/>
  <c r="Q254"/>
  <c r="Q252"/>
  <c r="Q250"/>
  <c r="Q248"/>
  <c r="Q246"/>
  <c r="Q244"/>
  <c r="Q242"/>
  <c r="Q240"/>
  <c r="Q238"/>
  <c r="Q236"/>
  <c r="Q234"/>
  <c r="Q232"/>
  <c r="Q230"/>
  <c r="Q228"/>
  <c r="Q226"/>
  <c r="Q224"/>
  <c r="Q222"/>
  <c r="Q220"/>
  <c r="Q218"/>
  <c r="Q216"/>
  <c r="Q214"/>
  <c r="Q212"/>
  <c r="Q210"/>
  <c r="Q208"/>
  <c r="Q206"/>
  <c r="Q204"/>
  <c r="Q202"/>
  <c r="Q200"/>
  <c r="Q198"/>
  <c r="Q196"/>
  <c r="Q194"/>
  <c r="Q192"/>
  <c r="Q190"/>
  <c r="Q188"/>
  <c r="Q186"/>
  <c r="Q184"/>
  <c r="Q182"/>
  <c r="Q180"/>
  <c r="Q178"/>
  <c r="Q176"/>
  <c r="Q174"/>
  <c r="Q172"/>
  <c r="Q170"/>
  <c r="Q168"/>
  <c r="Q166"/>
  <c r="Q164"/>
  <c r="Q162"/>
  <c r="Q160"/>
  <c r="Q158"/>
  <c r="Q156"/>
  <c r="Q154"/>
  <c r="Q152"/>
  <c r="Q150"/>
  <c r="Q148"/>
  <c r="Q146"/>
  <c r="Q144"/>
  <c r="Q142"/>
  <c r="Q140"/>
  <c r="Q138"/>
  <c r="Q136"/>
  <c r="Q134"/>
  <c r="Q132"/>
  <c r="Q130"/>
  <c r="Q128"/>
  <c r="Q126"/>
  <c r="Q124"/>
  <c r="A7"/>
  <c r="S403" i="3"/>
  <c r="S401"/>
  <c r="S399"/>
  <c r="S397"/>
  <c r="S395"/>
  <c r="S393"/>
  <c r="S391"/>
  <c r="S389"/>
  <c r="S387"/>
  <c r="S385"/>
  <c r="S383"/>
  <c r="S381"/>
  <c r="S379"/>
  <c r="S377"/>
  <c r="S375"/>
  <c r="S373"/>
  <c r="S371"/>
  <c r="S369"/>
  <c r="S367"/>
  <c r="S365"/>
  <c r="S363"/>
  <c r="S361"/>
  <c r="S359"/>
  <c r="S357"/>
  <c r="S355"/>
  <c r="S353"/>
  <c r="S351"/>
  <c r="S349"/>
  <c r="S347"/>
  <c r="S345"/>
  <c r="S343"/>
  <c r="S341"/>
  <c r="S339"/>
  <c r="S337"/>
  <c r="S335"/>
  <c r="S333"/>
  <c r="S331"/>
  <c r="S329"/>
  <c r="S327"/>
  <c r="S325"/>
  <c r="S323"/>
  <c r="S321"/>
  <c r="S319"/>
  <c r="S317"/>
  <c r="S315"/>
  <c r="S313"/>
  <c r="S311"/>
  <c r="S309"/>
  <c r="S307"/>
  <c r="S305"/>
  <c r="S303"/>
  <c r="S301"/>
  <c r="S299"/>
  <c r="S297"/>
  <c r="S295"/>
  <c r="S293"/>
  <c r="S291"/>
  <c r="S289"/>
  <c r="S287"/>
  <c r="S285"/>
  <c r="S283"/>
  <c r="S281"/>
  <c r="S279"/>
  <c r="S277"/>
  <c r="S275"/>
  <c r="S273"/>
  <c r="S271"/>
  <c r="S269"/>
  <c r="S267"/>
  <c r="S265"/>
  <c r="S263"/>
  <c r="S261"/>
  <c r="S259"/>
  <c r="S257"/>
  <c r="S255"/>
  <c r="S253"/>
  <c r="S251"/>
  <c r="S249"/>
  <c r="S247"/>
  <c r="S245"/>
  <c r="S243"/>
  <c r="S241"/>
  <c r="S239"/>
  <c r="S237"/>
  <c r="S235"/>
  <c r="S233"/>
  <c r="S231"/>
  <c r="S229"/>
  <c r="S227"/>
  <c r="S225"/>
  <c r="S223"/>
  <c r="S221"/>
  <c r="S219"/>
  <c r="S217"/>
  <c r="S215"/>
  <c r="S213"/>
  <c r="S211"/>
  <c r="S209"/>
  <c r="S207"/>
  <c r="S205"/>
  <c r="S203"/>
  <c r="S201"/>
  <c r="S199"/>
  <c r="S197"/>
  <c r="S195"/>
  <c r="S193"/>
  <c r="S191"/>
  <c r="S189"/>
  <c r="S187"/>
  <c r="S185"/>
  <c r="S183"/>
  <c r="S181"/>
  <c r="S179"/>
  <c r="S177"/>
  <c r="S175"/>
  <c r="S173"/>
  <c r="S171"/>
  <c r="S169"/>
  <c r="S167"/>
  <c r="S165"/>
  <c r="S163"/>
  <c r="S161"/>
  <c r="S159"/>
  <c r="S157"/>
  <c r="S155"/>
  <c r="S153"/>
  <c r="S151"/>
  <c r="S149"/>
  <c r="S147"/>
  <c r="S145"/>
  <c r="S143"/>
  <c r="S141"/>
  <c r="S139"/>
  <c r="S137"/>
  <c r="S135"/>
  <c r="S133"/>
  <c r="S131"/>
  <c r="S129"/>
  <c r="S127"/>
  <c r="S125"/>
  <c r="S123"/>
  <c r="S121"/>
  <c r="S119"/>
  <c r="S117"/>
  <c r="S115"/>
  <c r="S113"/>
  <c r="S111"/>
  <c r="S109"/>
  <c r="S107"/>
  <c r="S105"/>
  <c r="S103"/>
  <c r="S101"/>
  <c r="S99"/>
  <c r="S97"/>
  <c r="S95"/>
  <c r="S93"/>
  <c r="S91"/>
  <c r="S89"/>
  <c r="S87"/>
  <c r="S85"/>
  <c r="S83"/>
  <c r="S81"/>
  <c r="S79"/>
  <c r="S77"/>
  <c r="S75"/>
  <c r="S73"/>
  <c r="S71"/>
  <c r="S69"/>
  <c r="S67"/>
  <c r="S65"/>
  <c r="S63"/>
  <c r="S61"/>
  <c r="S59"/>
  <c r="S57"/>
  <c r="S55"/>
  <c r="S53"/>
  <c r="S51"/>
  <c r="S49"/>
  <c r="S47"/>
  <c r="S45"/>
  <c r="S43"/>
  <c r="S41"/>
  <c r="S39"/>
  <c r="S37"/>
  <c r="S35"/>
  <c r="S33"/>
  <c r="S31"/>
  <c r="S29"/>
  <c r="S27"/>
  <c r="S25"/>
  <c r="S23"/>
  <c r="S21"/>
  <c r="S19"/>
  <c r="S17"/>
  <c r="S15"/>
  <c r="S13"/>
  <c r="S11"/>
  <c r="S9"/>
  <c r="S7"/>
  <c r="S5"/>
  <c r="S4"/>
  <c r="S402"/>
  <c r="S400"/>
  <c r="S398"/>
  <c r="S396"/>
  <c r="S394"/>
  <c r="S392"/>
  <c r="S390"/>
  <c r="S388"/>
  <c r="S386"/>
  <c r="S384"/>
  <c r="S382"/>
  <c r="S380"/>
  <c r="S378"/>
  <c r="S376"/>
  <c r="S374"/>
  <c r="S372"/>
  <c r="S370"/>
  <c r="S368"/>
  <c r="S366"/>
  <c r="S364"/>
  <c r="S362"/>
  <c r="S360"/>
  <c r="S358"/>
  <c r="S356"/>
  <c r="S354"/>
  <c r="S352"/>
  <c r="S350"/>
  <c r="S348"/>
  <c r="S346"/>
  <c r="S344"/>
  <c r="S342"/>
  <c r="S340"/>
  <c r="S338"/>
  <c r="S336"/>
  <c r="S334"/>
  <c r="S332"/>
  <c r="S330"/>
  <c r="S328"/>
  <c r="S326"/>
  <c r="S324"/>
  <c r="S322"/>
  <c r="S320"/>
  <c r="S318"/>
  <c r="S316"/>
  <c r="S314"/>
  <c r="S312"/>
  <c r="S310"/>
  <c r="S308"/>
  <c r="S306"/>
  <c r="S304"/>
  <c r="S302"/>
  <c r="S300"/>
  <c r="S298"/>
  <c r="S296"/>
  <c r="S294"/>
  <c r="S292"/>
  <c r="S290"/>
  <c r="S288"/>
  <c r="S286"/>
  <c r="S284"/>
  <c r="S282"/>
  <c r="S280"/>
  <c r="S278"/>
  <c r="S276"/>
  <c r="S274"/>
  <c r="S272"/>
  <c r="S270"/>
  <c r="S268"/>
  <c r="S266"/>
  <c r="S264"/>
  <c r="S262"/>
  <c r="S260"/>
  <c r="S258"/>
  <c r="S256"/>
  <c r="S254"/>
  <c r="S252"/>
  <c r="S250"/>
  <c r="S248"/>
  <c r="S246"/>
  <c r="S244"/>
  <c r="S242"/>
  <c r="S240"/>
  <c r="S238"/>
  <c r="S236"/>
  <c r="S234"/>
  <c r="S232"/>
  <c r="S230"/>
  <c r="S228"/>
  <c r="S226"/>
  <c r="S224"/>
  <c r="S222"/>
  <c r="S220"/>
  <c r="S218"/>
  <c r="S216"/>
  <c r="S214"/>
  <c r="S212"/>
  <c r="S210"/>
  <c r="S208"/>
  <c r="S206"/>
  <c r="S204"/>
  <c r="S202"/>
  <c r="S200"/>
  <c r="S198"/>
  <c r="S196"/>
  <c r="S194"/>
  <c r="S192"/>
  <c r="S190"/>
  <c r="S188"/>
  <c r="S186"/>
  <c r="S184"/>
  <c r="S182"/>
  <c r="S180"/>
  <c r="S178"/>
  <c r="S176"/>
  <c r="S174"/>
  <c r="S172"/>
  <c r="S170"/>
  <c r="S168"/>
  <c r="S166"/>
  <c r="S164"/>
  <c r="S162"/>
  <c r="S160"/>
  <c r="S158"/>
  <c r="S156"/>
  <c r="S154"/>
  <c r="S152"/>
  <c r="S150"/>
  <c r="S148"/>
  <c r="S146"/>
  <c r="S144"/>
  <c r="S142"/>
  <c r="S140"/>
  <c r="S138"/>
  <c r="S136"/>
  <c r="S134"/>
  <c r="S132"/>
  <c r="S130"/>
  <c r="S128"/>
  <c r="S126"/>
  <c r="S124"/>
  <c r="S122"/>
  <c r="S120"/>
  <c r="S118"/>
  <c r="S116"/>
  <c r="S114"/>
  <c r="S112"/>
  <c r="S110"/>
  <c r="S108"/>
  <c r="S106"/>
  <c r="S104"/>
  <c r="S102"/>
  <c r="S100"/>
  <c r="S98"/>
  <c r="S96"/>
  <c r="S94"/>
  <c r="S92"/>
  <c r="S90"/>
  <c r="S88"/>
  <c r="S86"/>
  <c r="S84"/>
  <c r="S82"/>
  <c r="S80"/>
  <c r="S78"/>
  <c r="S76"/>
  <c r="S74"/>
  <c r="S72"/>
  <c r="S70"/>
  <c r="S68"/>
  <c r="S66"/>
  <c r="S64"/>
  <c r="S62"/>
  <c r="S60"/>
  <c r="S58"/>
  <c r="S56"/>
  <c r="S54"/>
  <c r="S52"/>
  <c r="S50"/>
  <c r="S48"/>
  <c r="S46"/>
  <c r="S44"/>
  <c r="S42"/>
  <c r="S40"/>
  <c r="S38"/>
  <c r="S36"/>
  <c r="S34"/>
  <c r="S32"/>
  <c r="S30"/>
  <c r="S28"/>
  <c r="S26"/>
  <c r="S24"/>
  <c r="S22"/>
  <c r="S20"/>
  <c r="S18"/>
  <c r="S16"/>
  <c r="S14"/>
  <c r="S12"/>
  <c r="S10"/>
  <c r="S8"/>
  <c r="S6"/>
  <c r="Q4"/>
  <c r="Q402"/>
  <c r="Q400"/>
  <c r="Q398"/>
  <c r="Q396"/>
  <c r="Q394"/>
  <c r="Q392"/>
  <c r="Q390"/>
  <c r="Q388"/>
  <c r="Q386"/>
  <c r="Q384"/>
  <c r="Q382"/>
  <c r="Q380"/>
  <c r="Q378"/>
  <c r="Q376"/>
  <c r="Q374"/>
  <c r="Q372"/>
  <c r="Q370"/>
  <c r="Q368"/>
  <c r="Q366"/>
  <c r="Q364"/>
  <c r="Q362"/>
  <c r="Q360"/>
  <c r="Q358"/>
  <c r="Q356"/>
  <c r="Q354"/>
  <c r="Q352"/>
  <c r="Q350"/>
  <c r="Q348"/>
  <c r="Q346"/>
  <c r="Q344"/>
  <c r="Q342"/>
  <c r="Q340"/>
  <c r="Q338"/>
  <c r="Q336"/>
  <c r="Q334"/>
  <c r="Q332"/>
  <c r="Q330"/>
  <c r="Q328"/>
  <c r="Q326"/>
  <c r="Q324"/>
  <c r="Q322"/>
  <c r="Q320"/>
  <c r="Q318"/>
  <c r="Q316"/>
  <c r="Q314"/>
  <c r="Q312"/>
  <c r="Q310"/>
  <c r="Q308"/>
  <c r="Q306"/>
  <c r="Q304"/>
  <c r="Q302"/>
  <c r="Q300"/>
  <c r="Q298"/>
  <c r="Q296"/>
  <c r="Q294"/>
  <c r="Q292"/>
  <c r="Q290"/>
  <c r="Q288"/>
  <c r="Q286"/>
  <c r="Q284"/>
  <c r="Q282"/>
  <c r="Q280"/>
  <c r="Q278"/>
  <c r="Q276"/>
  <c r="Q274"/>
  <c r="Q272"/>
  <c r="Q270"/>
  <c r="Q268"/>
  <c r="Q266"/>
  <c r="Q264"/>
  <c r="Q262"/>
  <c r="Q260"/>
  <c r="Q258"/>
  <c r="Q256"/>
  <c r="Q254"/>
  <c r="Q252"/>
  <c r="Q250"/>
  <c r="Q248"/>
  <c r="Q246"/>
  <c r="Q244"/>
  <c r="Q242"/>
  <c r="Q240"/>
  <c r="Q238"/>
  <c r="Q236"/>
  <c r="Q234"/>
  <c r="Q232"/>
  <c r="Q230"/>
  <c r="Q228"/>
  <c r="Q226"/>
  <c r="Q224"/>
  <c r="Q222"/>
  <c r="Q220"/>
  <c r="Q218"/>
  <c r="Q216"/>
  <c r="Q214"/>
  <c r="Q212"/>
  <c r="Q210"/>
  <c r="Q208"/>
  <c r="Q206"/>
  <c r="Q204"/>
  <c r="Q202"/>
  <c r="Q200"/>
  <c r="Q198"/>
  <c r="Q196"/>
  <c r="Q194"/>
  <c r="Q192"/>
  <c r="Q190"/>
  <c r="Q188"/>
  <c r="Q186"/>
  <c r="Q184"/>
  <c r="Q182"/>
  <c r="Q180"/>
  <c r="Q178"/>
  <c r="Q176"/>
  <c r="Q174"/>
  <c r="Q172"/>
  <c r="Q170"/>
  <c r="Q168"/>
  <c r="Q166"/>
  <c r="Q164"/>
  <c r="Q162"/>
  <c r="Q160"/>
  <c r="Q158"/>
  <c r="Q156"/>
  <c r="Q154"/>
  <c r="Q152"/>
  <c r="Q150"/>
  <c r="Q148"/>
  <c r="Q146"/>
  <c r="Q144"/>
  <c r="Q142"/>
  <c r="Q140"/>
  <c r="Q138"/>
  <c r="Q136"/>
  <c r="Q134"/>
  <c r="Q132"/>
  <c r="Q130"/>
  <c r="Q128"/>
  <c r="Q126"/>
  <c r="Q124"/>
  <c r="Q122"/>
  <c r="Q120"/>
  <c r="Q118"/>
  <c r="Q116"/>
  <c r="Q112"/>
  <c r="Q108"/>
  <c r="Q104"/>
  <c r="Q100"/>
  <c r="Q96"/>
  <c r="R5"/>
  <c r="R7"/>
  <c r="R9"/>
  <c r="R11"/>
  <c r="R13"/>
  <c r="R15"/>
  <c r="R17"/>
  <c r="R19"/>
  <c r="R21"/>
  <c r="R23"/>
  <c r="R25"/>
  <c r="R27"/>
  <c r="R29"/>
  <c r="R31"/>
  <c r="R33"/>
  <c r="R35"/>
  <c r="R37"/>
  <c r="R39"/>
  <c r="R41"/>
  <c r="R43"/>
  <c r="R45"/>
  <c r="R47"/>
  <c r="R49"/>
  <c r="R51"/>
  <c r="R53"/>
  <c r="R55"/>
  <c r="R57"/>
  <c r="R59"/>
  <c r="R61"/>
  <c r="R63"/>
  <c r="R65"/>
  <c r="R67"/>
  <c r="R69"/>
  <c r="R71"/>
  <c r="R73"/>
  <c r="R75"/>
  <c r="R77"/>
  <c r="R79"/>
  <c r="R81"/>
  <c r="R83"/>
  <c r="R85"/>
  <c r="R87"/>
  <c r="R89"/>
  <c r="R91"/>
  <c r="R93"/>
  <c r="R95"/>
  <c r="R97"/>
  <c r="R99"/>
  <c r="R101"/>
  <c r="R103"/>
  <c r="R105"/>
  <c r="R107"/>
  <c r="R109"/>
  <c r="R111"/>
  <c r="R113"/>
  <c r="R115"/>
  <c r="R117"/>
  <c r="R119"/>
  <c r="R121"/>
  <c r="R123"/>
  <c r="R125"/>
  <c r="R127"/>
  <c r="R129"/>
  <c r="R131"/>
  <c r="R133"/>
  <c r="R135"/>
  <c r="R137"/>
  <c r="R139"/>
  <c r="R141"/>
  <c r="R143"/>
  <c r="R145"/>
  <c r="R147"/>
  <c r="R149"/>
  <c r="R151"/>
  <c r="R153"/>
  <c r="R155"/>
  <c r="R157"/>
  <c r="R159"/>
  <c r="R161"/>
  <c r="R163"/>
  <c r="R165"/>
  <c r="R167"/>
  <c r="R169"/>
  <c r="R171"/>
  <c r="R173"/>
  <c r="R175"/>
  <c r="R177"/>
  <c r="R179"/>
  <c r="R181"/>
  <c r="R183"/>
  <c r="R185"/>
  <c r="R187"/>
  <c r="R189"/>
  <c r="R191"/>
  <c r="R193"/>
  <c r="R195"/>
  <c r="R197"/>
  <c r="R199"/>
  <c r="R201"/>
  <c r="R203"/>
  <c r="R205"/>
  <c r="R207"/>
  <c r="R209"/>
  <c r="R211"/>
  <c r="R213"/>
  <c r="R215"/>
  <c r="R217"/>
  <c r="R219"/>
  <c r="R221"/>
  <c r="R223"/>
  <c r="R225"/>
  <c r="R227"/>
  <c r="R229"/>
  <c r="R231"/>
  <c r="R233"/>
  <c r="R235"/>
  <c r="R237"/>
  <c r="R239"/>
  <c r="R241"/>
  <c r="R243"/>
  <c r="R245"/>
  <c r="R247"/>
  <c r="R249"/>
  <c r="R251"/>
  <c r="R253"/>
  <c r="R255"/>
  <c r="R257"/>
  <c r="R259"/>
  <c r="R261"/>
  <c r="R263"/>
  <c r="R265"/>
  <c r="R267"/>
  <c r="R269"/>
  <c r="R271"/>
  <c r="R273"/>
  <c r="R275"/>
  <c r="R277"/>
  <c r="R279"/>
  <c r="R281"/>
  <c r="R283"/>
  <c r="R285"/>
  <c r="R287"/>
  <c r="R289"/>
  <c r="R291"/>
  <c r="R293"/>
  <c r="R295"/>
  <c r="R297"/>
  <c r="R299"/>
  <c r="R301"/>
  <c r="R303"/>
  <c r="R305"/>
  <c r="R307"/>
  <c r="R309"/>
  <c r="R311"/>
  <c r="R313"/>
  <c r="R315"/>
  <c r="R317"/>
  <c r="R319"/>
  <c r="R321"/>
  <c r="R323"/>
  <c r="R325"/>
  <c r="R327"/>
  <c r="R329"/>
  <c r="R331"/>
  <c r="R333"/>
  <c r="R335"/>
  <c r="R337"/>
  <c r="R339"/>
  <c r="R341"/>
  <c r="R343"/>
  <c r="R345"/>
  <c r="R347"/>
  <c r="R349"/>
  <c r="R351"/>
  <c r="R353"/>
  <c r="R355"/>
  <c r="R357"/>
  <c r="R359"/>
  <c r="R361"/>
  <c r="R363"/>
  <c r="R365"/>
  <c r="R367"/>
  <c r="R369"/>
  <c r="R371"/>
  <c r="R373"/>
  <c r="R375"/>
  <c r="R377"/>
  <c r="R379"/>
  <c r="R381"/>
  <c r="R383"/>
  <c r="R385"/>
  <c r="R387"/>
  <c r="R389"/>
  <c r="R391"/>
  <c r="R393"/>
  <c r="R395"/>
  <c r="R397"/>
  <c r="R399"/>
  <c r="R401"/>
  <c r="R403"/>
  <c r="Q5"/>
  <c r="Q7"/>
  <c r="Q9"/>
  <c r="Q11"/>
  <c r="Q13"/>
  <c r="Q15"/>
  <c r="Q17"/>
  <c r="Q19"/>
  <c r="Q21"/>
  <c r="Q23"/>
  <c r="Q25"/>
  <c r="Q27"/>
  <c r="Q29"/>
  <c r="Q31"/>
  <c r="Q33"/>
  <c r="Q35"/>
  <c r="Q37"/>
  <c r="Q39"/>
  <c r="Q41"/>
  <c r="Q43"/>
  <c r="Q45"/>
  <c r="Q47"/>
  <c r="Q49"/>
  <c r="Q51"/>
  <c r="Q53"/>
  <c r="Q55"/>
  <c r="Q57"/>
  <c r="Q59"/>
  <c r="Q61"/>
  <c r="Q63"/>
  <c r="Q65"/>
  <c r="Q67"/>
  <c r="Q69"/>
  <c r="Q71"/>
  <c r="Q73"/>
  <c r="Q75"/>
  <c r="Q77"/>
  <c r="Q79"/>
  <c r="Q81"/>
  <c r="Q83"/>
  <c r="Q85"/>
  <c r="Q87"/>
  <c r="Q89"/>
  <c r="Q91"/>
  <c r="Q93"/>
  <c r="Q95"/>
  <c r="Q97"/>
  <c r="Q99"/>
  <c r="Q101"/>
  <c r="Q103"/>
  <c r="Q105"/>
  <c r="Q107"/>
  <c r="Q109"/>
  <c r="Q111"/>
  <c r="Q113"/>
  <c r="Q115"/>
  <c r="R6"/>
  <c r="R8"/>
  <c r="R10"/>
  <c r="R12"/>
  <c r="R14"/>
  <c r="R16"/>
  <c r="R18"/>
  <c r="R20"/>
  <c r="R22"/>
  <c r="R24"/>
  <c r="R26"/>
  <c r="R28"/>
  <c r="R30"/>
  <c r="R32"/>
  <c r="R34"/>
  <c r="R36"/>
  <c r="R38"/>
  <c r="R40"/>
  <c r="R42"/>
  <c r="R44"/>
  <c r="R46"/>
  <c r="R48"/>
  <c r="R50"/>
  <c r="R52"/>
  <c r="R54"/>
  <c r="R56"/>
  <c r="R58"/>
  <c r="R60"/>
  <c r="R62"/>
  <c r="R64"/>
  <c r="R66"/>
  <c r="R68"/>
  <c r="R70"/>
  <c r="R72"/>
  <c r="R74"/>
  <c r="R76"/>
  <c r="R78"/>
  <c r="R80"/>
  <c r="R82"/>
  <c r="R84"/>
  <c r="R86"/>
  <c r="R88"/>
  <c r="R90"/>
  <c r="R92"/>
  <c r="R94"/>
  <c r="R96"/>
  <c r="R98"/>
  <c r="R100"/>
  <c r="R102"/>
  <c r="R104"/>
  <c r="R106"/>
  <c r="R108"/>
  <c r="R110"/>
  <c r="R112"/>
  <c r="R114"/>
  <c r="R116"/>
  <c r="R118"/>
  <c r="R120"/>
  <c r="R122"/>
  <c r="R124"/>
  <c r="R126"/>
  <c r="R128"/>
  <c r="R130"/>
  <c r="R132"/>
  <c r="R134"/>
  <c r="R136"/>
  <c r="R138"/>
  <c r="R140"/>
  <c r="R142"/>
  <c r="R144"/>
  <c r="R146"/>
  <c r="R148"/>
  <c r="R150"/>
  <c r="R152"/>
  <c r="R154"/>
  <c r="R156"/>
  <c r="R158"/>
  <c r="R160"/>
  <c r="R162"/>
  <c r="R164"/>
  <c r="R166"/>
  <c r="R168"/>
  <c r="R170"/>
  <c r="R172"/>
  <c r="R174"/>
  <c r="R176"/>
  <c r="R178"/>
  <c r="R180"/>
  <c r="R182"/>
  <c r="R184"/>
  <c r="R186"/>
  <c r="R188"/>
  <c r="R190"/>
  <c r="R192"/>
  <c r="R194"/>
  <c r="R196"/>
  <c r="R198"/>
  <c r="R200"/>
  <c r="R202"/>
  <c r="R204"/>
  <c r="R206"/>
  <c r="R208"/>
  <c r="R210"/>
  <c r="R212"/>
  <c r="R214"/>
  <c r="R216"/>
  <c r="R218"/>
  <c r="R220"/>
  <c r="R222"/>
  <c r="R224"/>
  <c r="R226"/>
  <c r="R228"/>
  <c r="R230"/>
  <c r="R232"/>
  <c r="R234"/>
  <c r="R236"/>
  <c r="R238"/>
  <c r="R240"/>
  <c r="R242"/>
  <c r="R244"/>
  <c r="R246"/>
  <c r="R248"/>
  <c r="R250"/>
  <c r="R252"/>
  <c r="R254"/>
  <c r="R256"/>
  <c r="R258"/>
  <c r="R260"/>
  <c r="R262"/>
  <c r="R264"/>
  <c r="R266"/>
  <c r="R268"/>
  <c r="R270"/>
  <c r="R272"/>
  <c r="R274"/>
  <c r="R276"/>
  <c r="R278"/>
  <c r="R280"/>
  <c r="R282"/>
  <c r="R284"/>
  <c r="R286"/>
  <c r="R288"/>
  <c r="R290"/>
  <c r="R292"/>
  <c r="R294"/>
  <c r="R296"/>
  <c r="R298"/>
  <c r="R300"/>
  <c r="R302"/>
  <c r="R304"/>
  <c r="R306"/>
  <c r="R308"/>
  <c r="R310"/>
  <c r="R312"/>
  <c r="R314"/>
  <c r="R316"/>
  <c r="R318"/>
  <c r="R320"/>
  <c r="R322"/>
  <c r="R324"/>
  <c r="R326"/>
  <c r="R328"/>
  <c r="R330"/>
  <c r="R332"/>
  <c r="R334"/>
  <c r="R336"/>
  <c r="R338"/>
  <c r="R340"/>
  <c r="R342"/>
  <c r="R344"/>
  <c r="R346"/>
  <c r="R348"/>
  <c r="R350"/>
  <c r="R352"/>
  <c r="R354"/>
  <c r="R356"/>
  <c r="R358"/>
  <c r="R360"/>
  <c r="R362"/>
  <c r="R364"/>
  <c r="R366"/>
  <c r="R368"/>
  <c r="R370"/>
  <c r="R372"/>
  <c r="R374"/>
  <c r="R376"/>
  <c r="R378"/>
  <c r="R380"/>
  <c r="R382"/>
  <c r="R384"/>
  <c r="R386"/>
  <c r="R388"/>
  <c r="R390"/>
  <c r="R392"/>
  <c r="R394"/>
  <c r="R396"/>
  <c r="R398"/>
  <c r="R400"/>
  <c r="R402"/>
  <c r="R4"/>
  <c r="Q6"/>
  <c r="Q8"/>
  <c r="Q10"/>
  <c r="Q12"/>
  <c r="Q14"/>
  <c r="Q16"/>
  <c r="Q18"/>
  <c r="Q20"/>
  <c r="Q22"/>
  <c r="Q24"/>
  <c r="Q26"/>
  <c r="Q28"/>
  <c r="Q30"/>
  <c r="Q32"/>
  <c r="Q34"/>
  <c r="Q36"/>
  <c r="Q38"/>
  <c r="Q40"/>
  <c r="Q42"/>
  <c r="Q44"/>
  <c r="Q46"/>
  <c r="Q48"/>
  <c r="Q50"/>
  <c r="Q52"/>
  <c r="Q54"/>
  <c r="Q56"/>
  <c r="Q58"/>
  <c r="Q60"/>
  <c r="Q62"/>
  <c r="Q64"/>
  <c r="Q66"/>
  <c r="Q68"/>
  <c r="Q70"/>
  <c r="Q72"/>
  <c r="Q74"/>
  <c r="Q76"/>
  <c r="Q78"/>
  <c r="Q80"/>
  <c r="Q82"/>
  <c r="Q84"/>
  <c r="Q86"/>
  <c r="Q88"/>
  <c r="Q90"/>
  <c r="Q403"/>
  <c r="Q401"/>
  <c r="Q399"/>
  <c r="Q397"/>
  <c r="Q395"/>
  <c r="Q393"/>
  <c r="Q391"/>
  <c r="Q389"/>
  <c r="Q387"/>
  <c r="Q385"/>
  <c r="Q383"/>
  <c r="Q381"/>
  <c r="Q379"/>
  <c r="Q377"/>
  <c r="Q375"/>
  <c r="Q373"/>
  <c r="Q371"/>
  <c r="Q369"/>
  <c r="Q367"/>
  <c r="Q365"/>
  <c r="Q363"/>
  <c r="Q361"/>
  <c r="Q359"/>
  <c r="Q357"/>
  <c r="Q355"/>
  <c r="Q353"/>
  <c r="Q351"/>
  <c r="Q349"/>
  <c r="Q347"/>
  <c r="Q345"/>
  <c r="Q343"/>
  <c r="Q341"/>
  <c r="Q339"/>
  <c r="Q337"/>
  <c r="Q335"/>
  <c r="Q333"/>
  <c r="Q331"/>
  <c r="Q329"/>
  <c r="Q327"/>
  <c r="Q325"/>
  <c r="Q323"/>
  <c r="Q321"/>
  <c r="Q319"/>
  <c r="Q317"/>
  <c r="Q315"/>
  <c r="Q313"/>
  <c r="Q311"/>
  <c r="Q309"/>
  <c r="Q307"/>
  <c r="Q305"/>
  <c r="Q303"/>
  <c r="Q301"/>
  <c r="Q299"/>
  <c r="Q297"/>
  <c r="Q295"/>
  <c r="Q293"/>
  <c r="Q291"/>
  <c r="Q289"/>
  <c r="Q287"/>
  <c r="Q285"/>
  <c r="Q283"/>
  <c r="Q281"/>
  <c r="Q279"/>
  <c r="Q277"/>
  <c r="Q275"/>
  <c r="Q273"/>
  <c r="Q271"/>
  <c r="Q269"/>
  <c r="Q267"/>
  <c r="Q265"/>
  <c r="Q263"/>
  <c r="Q261"/>
  <c r="Q259"/>
  <c r="Q257"/>
  <c r="Q255"/>
  <c r="Q253"/>
  <c r="Q251"/>
  <c r="Q249"/>
  <c r="Q247"/>
  <c r="Q245"/>
  <c r="Q243"/>
  <c r="Q241"/>
  <c r="Q239"/>
  <c r="Q237"/>
  <c r="Q235"/>
  <c r="Q233"/>
  <c r="Q231"/>
  <c r="Q229"/>
  <c r="Q227"/>
  <c r="Q225"/>
  <c r="Q223"/>
  <c r="Q221"/>
  <c r="Q219"/>
  <c r="Q217"/>
  <c r="Q215"/>
  <c r="Q213"/>
  <c r="Q211"/>
  <c r="Q209"/>
  <c r="Q207"/>
  <c r="Q205"/>
  <c r="Q203"/>
  <c r="Q201"/>
  <c r="Q199"/>
  <c r="Q197"/>
  <c r="Q195"/>
  <c r="Q193"/>
  <c r="Q191"/>
  <c r="Q189"/>
  <c r="Q187"/>
  <c r="Q185"/>
  <c r="Q183"/>
  <c r="Q181"/>
  <c r="Q179"/>
  <c r="Q177"/>
  <c r="Q175"/>
  <c r="Q173"/>
  <c r="Q171"/>
  <c r="Q169"/>
  <c r="Q167"/>
  <c r="Q165"/>
  <c r="Q163"/>
  <c r="Q161"/>
  <c r="Q159"/>
  <c r="Q157"/>
  <c r="Q155"/>
  <c r="Q153"/>
  <c r="Q151"/>
  <c r="Q149"/>
  <c r="Q147"/>
  <c r="Q145"/>
  <c r="Q143"/>
  <c r="Q141"/>
  <c r="Q139"/>
  <c r="Q137"/>
  <c r="Q135"/>
  <c r="Q133"/>
  <c r="Q131"/>
  <c r="Q129"/>
  <c r="Q127"/>
  <c r="Q125"/>
  <c r="Q123"/>
  <c r="Q121"/>
  <c r="Q119"/>
  <c r="Q117"/>
  <c r="Q114"/>
  <c r="Q110"/>
  <c r="Q106"/>
  <c r="Q102"/>
  <c r="Q98"/>
  <c r="Q94"/>
  <c r="BI11" i="6" l="1"/>
  <c r="O16" i="2" l="1"/>
  <c r="O18"/>
  <c r="O15"/>
  <c r="N10"/>
  <c r="P15"/>
  <c r="O17"/>
  <c r="O19"/>
  <c r="O14"/>
  <c r="P14" s="1"/>
  <c r="M11"/>
  <c r="M286"/>
  <c r="M158"/>
  <c r="M350"/>
  <c r="M222"/>
  <c r="M94"/>
  <c r="M382"/>
  <c r="M318"/>
  <c r="M254"/>
  <c r="M190"/>
  <c r="M126"/>
  <c r="M62"/>
  <c r="M398"/>
  <c r="M366"/>
  <c r="M334"/>
  <c r="M302"/>
  <c r="M270"/>
  <c r="M238"/>
  <c r="M206"/>
  <c r="M174"/>
  <c r="M142"/>
  <c r="M110"/>
  <c r="M78"/>
  <c r="M42"/>
  <c r="M406"/>
  <c r="M390"/>
  <c r="M374"/>
  <c r="M358"/>
  <c r="M342"/>
  <c r="M326"/>
  <c r="M310"/>
  <c r="M294"/>
  <c r="M278"/>
  <c r="M262"/>
  <c r="M246"/>
  <c r="M230"/>
  <c r="M214"/>
  <c r="M198"/>
  <c r="M182"/>
  <c r="M166"/>
  <c r="M150"/>
  <c r="M134"/>
  <c r="M118"/>
  <c r="M102"/>
  <c r="M86"/>
  <c r="M70"/>
  <c r="M54"/>
  <c r="M26"/>
  <c r="M402"/>
  <c r="M394"/>
  <c r="M386"/>
  <c r="M378"/>
  <c r="M370"/>
  <c r="M362"/>
  <c r="M354"/>
  <c r="M346"/>
  <c r="M338"/>
  <c r="M330"/>
  <c r="M322"/>
  <c r="M314"/>
  <c r="M306"/>
  <c r="M298"/>
  <c r="M290"/>
  <c r="M282"/>
  <c r="M274"/>
  <c r="M266"/>
  <c r="M258"/>
  <c r="M250"/>
  <c r="M242"/>
  <c r="M234"/>
  <c r="M226"/>
  <c r="M218"/>
  <c r="M210"/>
  <c r="M202"/>
  <c r="M194"/>
  <c r="M186"/>
  <c r="M178"/>
  <c r="M170"/>
  <c r="M162"/>
  <c r="M154"/>
  <c r="M146"/>
  <c r="M138"/>
  <c r="M130"/>
  <c r="M122"/>
  <c r="M114"/>
  <c r="M106"/>
  <c r="M98"/>
  <c r="M90"/>
  <c r="M82"/>
  <c r="M74"/>
  <c r="M66"/>
  <c r="M58"/>
  <c r="M50"/>
  <c r="M34"/>
  <c r="M18"/>
  <c r="M408"/>
  <c r="M404"/>
  <c r="M400"/>
  <c r="M396"/>
  <c r="M392"/>
  <c r="M388"/>
  <c r="M384"/>
  <c r="M380"/>
  <c r="M376"/>
  <c r="M372"/>
  <c r="M368"/>
  <c r="M364"/>
  <c r="M360"/>
  <c r="M356"/>
  <c r="M352"/>
  <c r="M348"/>
  <c r="M344"/>
  <c r="M340"/>
  <c r="M336"/>
  <c r="M332"/>
  <c r="M328"/>
  <c r="M324"/>
  <c r="M320"/>
  <c r="M316"/>
  <c r="M312"/>
  <c r="M308"/>
  <c r="M304"/>
  <c r="M300"/>
  <c r="M296"/>
  <c r="M292"/>
  <c r="M288"/>
  <c r="M284"/>
  <c r="M280"/>
  <c r="M276"/>
  <c r="M272"/>
  <c r="M268"/>
  <c r="M264"/>
  <c r="M260"/>
  <c r="M256"/>
  <c r="M252"/>
  <c r="M248"/>
  <c r="M244"/>
  <c r="M240"/>
  <c r="M236"/>
  <c r="M232"/>
  <c r="M228"/>
  <c r="M224"/>
  <c r="M220"/>
  <c r="M216"/>
  <c r="M212"/>
  <c r="M208"/>
  <c r="M204"/>
  <c r="M200"/>
  <c r="M196"/>
  <c r="M192"/>
  <c r="M188"/>
  <c r="M184"/>
  <c r="M180"/>
  <c r="M176"/>
  <c r="M172"/>
  <c r="M168"/>
  <c r="M164"/>
  <c r="M160"/>
  <c r="M156"/>
  <c r="M152"/>
  <c r="M148"/>
  <c r="M144"/>
  <c r="M140"/>
  <c r="M136"/>
  <c r="M132"/>
  <c r="M128"/>
  <c r="M124"/>
  <c r="M120"/>
  <c r="M116"/>
  <c r="M112"/>
  <c r="M108"/>
  <c r="M104"/>
  <c r="M100"/>
  <c r="M96"/>
  <c r="M92"/>
  <c r="M88"/>
  <c r="M84"/>
  <c r="M80"/>
  <c r="M76"/>
  <c r="M72"/>
  <c r="M68"/>
  <c r="M64"/>
  <c r="M60"/>
  <c r="M56"/>
  <c r="M52"/>
  <c r="M46"/>
  <c r="M38"/>
  <c r="M30"/>
  <c r="M22"/>
  <c r="M14"/>
  <c r="M409"/>
  <c r="M407"/>
  <c r="M405"/>
  <c r="M403"/>
  <c r="M401"/>
  <c r="M399"/>
  <c r="M397"/>
  <c r="M395"/>
  <c r="M393"/>
  <c r="M391"/>
  <c r="M389"/>
  <c r="M387"/>
  <c r="M385"/>
  <c r="M383"/>
  <c r="M381"/>
  <c r="M379"/>
  <c r="M377"/>
  <c r="M375"/>
  <c r="M373"/>
  <c r="M371"/>
  <c r="M369"/>
  <c r="M367"/>
  <c r="M365"/>
  <c r="M363"/>
  <c r="M361"/>
  <c r="M359"/>
  <c r="M357"/>
  <c r="M355"/>
  <c r="M353"/>
  <c r="M351"/>
  <c r="M349"/>
  <c r="M347"/>
  <c r="M345"/>
  <c r="M343"/>
  <c r="M341"/>
  <c r="M339"/>
  <c r="M337"/>
  <c r="M335"/>
  <c r="M333"/>
  <c r="M331"/>
  <c r="M329"/>
  <c r="M327"/>
  <c r="M325"/>
  <c r="M323"/>
  <c r="M321"/>
  <c r="M319"/>
  <c r="M317"/>
  <c r="M315"/>
  <c r="M313"/>
  <c r="M311"/>
  <c r="M309"/>
  <c r="M307"/>
  <c r="M305"/>
  <c r="M303"/>
  <c r="M301"/>
  <c r="M299"/>
  <c r="M297"/>
  <c r="M295"/>
  <c r="M293"/>
  <c r="M291"/>
  <c r="M289"/>
  <c r="M287"/>
  <c r="M285"/>
  <c r="M283"/>
  <c r="M281"/>
  <c r="M279"/>
  <c r="M277"/>
  <c r="M275"/>
  <c r="M273"/>
  <c r="M271"/>
  <c r="M269"/>
  <c r="M267"/>
  <c r="M265"/>
  <c r="M263"/>
  <c r="M261"/>
  <c r="M259"/>
  <c r="M257"/>
  <c r="M255"/>
  <c r="M253"/>
  <c r="M251"/>
  <c r="M249"/>
  <c r="M247"/>
  <c r="M245"/>
  <c r="M243"/>
  <c r="M241"/>
  <c r="M239"/>
  <c r="M237"/>
  <c r="M235"/>
  <c r="M233"/>
  <c r="M231"/>
  <c r="M229"/>
  <c r="M227"/>
  <c r="M225"/>
  <c r="M223"/>
  <c r="M221"/>
  <c r="M219"/>
  <c r="M217"/>
  <c r="M215"/>
  <c r="M213"/>
  <c r="M211"/>
  <c r="M209"/>
  <c r="M207"/>
  <c r="M205"/>
  <c r="M203"/>
  <c r="M201"/>
  <c r="M199"/>
  <c r="M197"/>
  <c r="M195"/>
  <c r="M193"/>
  <c r="M191"/>
  <c r="M189"/>
  <c r="M187"/>
  <c r="M185"/>
  <c r="M183"/>
  <c r="M181"/>
  <c r="M179"/>
  <c r="M177"/>
  <c r="M175"/>
  <c r="M173"/>
  <c r="M171"/>
  <c r="M169"/>
  <c r="M167"/>
  <c r="M165"/>
  <c r="M163"/>
  <c r="M161"/>
  <c r="M159"/>
  <c r="M157"/>
  <c r="M155"/>
  <c r="M153"/>
  <c r="M151"/>
  <c r="M149"/>
  <c r="M147"/>
  <c r="M145"/>
  <c r="M143"/>
  <c r="M141"/>
  <c r="M139"/>
  <c r="M137"/>
  <c r="M135"/>
  <c r="M133"/>
  <c r="M131"/>
  <c r="M129"/>
  <c r="M127"/>
  <c r="M125"/>
  <c r="M123"/>
  <c r="M121"/>
  <c r="M119"/>
  <c r="M117"/>
  <c r="M115"/>
  <c r="M113"/>
  <c r="M111"/>
  <c r="M109"/>
  <c r="M107"/>
  <c r="M105"/>
  <c r="M103"/>
  <c r="M101"/>
  <c r="M99"/>
  <c r="M97"/>
  <c r="M95"/>
  <c r="M93"/>
  <c r="M91"/>
  <c r="M89"/>
  <c r="M87"/>
  <c r="M85"/>
  <c r="M83"/>
  <c r="M81"/>
  <c r="M79"/>
  <c r="M77"/>
  <c r="M75"/>
  <c r="M73"/>
  <c r="M71"/>
  <c r="M69"/>
  <c r="M67"/>
  <c r="M65"/>
  <c r="M63"/>
  <c r="M61"/>
  <c r="M59"/>
  <c r="M57"/>
  <c r="M55"/>
  <c r="M53"/>
  <c r="M51"/>
  <c r="M48"/>
  <c r="M44"/>
  <c r="M40"/>
  <c r="M36"/>
  <c r="M32"/>
  <c r="M28"/>
  <c r="M24"/>
  <c r="M20"/>
  <c r="M16"/>
  <c r="M12"/>
  <c r="M49"/>
  <c r="M47"/>
  <c r="M45"/>
  <c r="M43"/>
  <c r="M41"/>
  <c r="M39"/>
  <c r="M37"/>
  <c r="M35"/>
  <c r="M33"/>
  <c r="M31"/>
  <c r="M29"/>
  <c r="M27"/>
  <c r="M25"/>
  <c r="M23"/>
  <c r="M21"/>
  <c r="M19"/>
  <c r="M17"/>
  <c r="M15"/>
  <c r="M13"/>
  <c r="N11" l="1"/>
  <c r="N12" s="1"/>
  <c r="N13" s="1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27" s="1"/>
  <c r="N28" s="1"/>
  <c r="N29" s="1"/>
  <c r="N30" s="1"/>
  <c r="N31" s="1"/>
  <c r="N32" s="1"/>
  <c r="N33" s="1"/>
  <c r="N34" s="1"/>
  <c r="N35" s="1"/>
  <c r="N36" s="1"/>
  <c r="N37" s="1"/>
  <c r="N38" s="1"/>
  <c r="N39" s="1"/>
  <c r="N40" s="1"/>
  <c r="N41" s="1"/>
  <c r="N42" s="1"/>
  <c r="N43" s="1"/>
  <c r="N44" s="1"/>
  <c r="N45" s="1"/>
  <c r="N46" s="1"/>
  <c r="N47" s="1"/>
  <c r="N48" s="1"/>
  <c r="N49" s="1"/>
  <c r="N50" s="1"/>
  <c r="N51" s="1"/>
  <c r="N52" s="1"/>
  <c r="N53" s="1"/>
  <c r="N54" s="1"/>
  <c r="N55" s="1"/>
  <c r="N56" s="1"/>
  <c r="N57" s="1"/>
  <c r="N58" s="1"/>
  <c r="N59" s="1"/>
  <c r="N60" s="1"/>
  <c r="N61" s="1"/>
  <c r="N62" s="1"/>
  <c r="N63" s="1"/>
  <c r="N64" s="1"/>
  <c r="N65" s="1"/>
  <c r="N66" s="1"/>
  <c r="N67" s="1"/>
  <c r="N68" s="1"/>
  <c r="N69" s="1"/>
  <c r="N70" s="1"/>
  <c r="N71" s="1"/>
  <c r="N72" s="1"/>
  <c r="N73" s="1"/>
  <c r="N74" s="1"/>
  <c r="N75" s="1"/>
  <c r="N76" s="1"/>
  <c r="N77" s="1"/>
  <c r="N78" s="1"/>
  <c r="N79" s="1"/>
  <c r="N80" s="1"/>
  <c r="N81" s="1"/>
  <c r="N82" s="1"/>
  <c r="N83" s="1"/>
  <c r="N84" s="1"/>
  <c r="N85" s="1"/>
  <c r="N86" s="1"/>
  <c r="N87" s="1"/>
  <c r="N88" s="1"/>
  <c r="N89" s="1"/>
  <c r="N90" s="1"/>
  <c r="N91" s="1"/>
  <c r="N92" s="1"/>
  <c r="N93" s="1"/>
  <c r="N94" s="1"/>
  <c r="N95" s="1"/>
  <c r="N96" s="1"/>
  <c r="N97" s="1"/>
  <c r="N98" s="1"/>
  <c r="N99" s="1"/>
  <c r="N100" s="1"/>
  <c r="N101" s="1"/>
  <c r="N102" s="1"/>
  <c r="N103" s="1"/>
  <c r="N104" s="1"/>
  <c r="N105" s="1"/>
  <c r="N106" s="1"/>
  <c r="N107" s="1"/>
  <c r="N108" s="1"/>
  <c r="N109" s="1"/>
  <c r="N110" s="1"/>
  <c r="N111" s="1"/>
  <c r="N112" s="1"/>
  <c r="N113" s="1"/>
  <c r="N114" s="1"/>
  <c r="N115" s="1"/>
  <c r="N116" s="1"/>
  <c r="N117" s="1"/>
  <c r="N118" s="1"/>
  <c r="N119" s="1"/>
  <c r="N120" s="1"/>
  <c r="N121" s="1"/>
  <c r="N122" s="1"/>
  <c r="N123" s="1"/>
  <c r="N124" s="1"/>
  <c r="N125" s="1"/>
  <c r="N126" s="1"/>
  <c r="N127" s="1"/>
  <c r="N128" s="1"/>
  <c r="N129" s="1"/>
  <c r="N130" s="1"/>
  <c r="N131" s="1"/>
  <c r="N132" s="1"/>
  <c r="N133" s="1"/>
  <c r="N134" s="1"/>
  <c r="N135" s="1"/>
  <c r="N136" s="1"/>
  <c r="N137" s="1"/>
  <c r="N138" s="1"/>
  <c r="N139" s="1"/>
  <c r="N140" s="1"/>
  <c r="N141" s="1"/>
  <c r="N142" s="1"/>
  <c r="N143" s="1"/>
  <c r="N144" s="1"/>
  <c r="N145" s="1"/>
  <c r="N146" s="1"/>
  <c r="N147" s="1"/>
  <c r="N148" s="1"/>
  <c r="N149" s="1"/>
  <c r="N150" s="1"/>
  <c r="N151" s="1"/>
  <c r="N152" s="1"/>
  <c r="N153" s="1"/>
  <c r="N154" s="1"/>
  <c r="N155" s="1"/>
  <c r="N156" s="1"/>
  <c r="N157" s="1"/>
  <c r="N158" s="1"/>
  <c r="N159" s="1"/>
  <c r="N160" s="1"/>
  <c r="N161" s="1"/>
  <c r="N162" s="1"/>
  <c r="N163" s="1"/>
  <c r="N164" s="1"/>
  <c r="N165" s="1"/>
  <c r="N166" s="1"/>
  <c r="N167" s="1"/>
  <c r="N168" s="1"/>
  <c r="N169" s="1"/>
  <c r="N170" s="1"/>
  <c r="N171" s="1"/>
  <c r="N172" s="1"/>
  <c r="N173" s="1"/>
  <c r="N174" s="1"/>
  <c r="N175" s="1"/>
  <c r="N176" s="1"/>
  <c r="N177" s="1"/>
  <c r="N178" s="1"/>
  <c r="N179" s="1"/>
  <c r="N180" s="1"/>
  <c r="N181" s="1"/>
  <c r="N182" s="1"/>
  <c r="N183" s="1"/>
  <c r="N184" s="1"/>
  <c r="N185" s="1"/>
  <c r="N186" s="1"/>
  <c r="N187" s="1"/>
  <c r="N188" s="1"/>
  <c r="N189" s="1"/>
  <c r="N190" s="1"/>
  <c r="N191" s="1"/>
  <c r="N192" s="1"/>
  <c r="N193" s="1"/>
  <c r="N194" s="1"/>
  <c r="N195" s="1"/>
  <c r="N196" s="1"/>
  <c r="N197" s="1"/>
  <c r="N198" s="1"/>
  <c r="N199" s="1"/>
  <c r="N200" s="1"/>
  <c r="N201" s="1"/>
  <c r="N202" s="1"/>
  <c r="N203" s="1"/>
  <c r="N204" s="1"/>
  <c r="N205" s="1"/>
  <c r="N206" s="1"/>
  <c r="N207" s="1"/>
  <c r="N208" s="1"/>
  <c r="N209" s="1"/>
  <c r="N210" s="1"/>
  <c r="N211" s="1"/>
  <c r="N212" s="1"/>
  <c r="N213" s="1"/>
  <c r="N214" s="1"/>
  <c r="N215" s="1"/>
  <c r="N216" s="1"/>
  <c r="N217" s="1"/>
  <c r="N218" s="1"/>
  <c r="N219" s="1"/>
  <c r="N220" s="1"/>
  <c r="N221" s="1"/>
  <c r="N222" s="1"/>
  <c r="N223" s="1"/>
  <c r="N224" s="1"/>
  <c r="N225" s="1"/>
  <c r="N226" s="1"/>
  <c r="N227" s="1"/>
  <c r="N228" s="1"/>
  <c r="N229" s="1"/>
  <c r="N230" s="1"/>
  <c r="N231" s="1"/>
  <c r="N232" s="1"/>
  <c r="N233" s="1"/>
  <c r="N234" s="1"/>
  <c r="N235" s="1"/>
  <c r="N236" s="1"/>
  <c r="N237" s="1"/>
  <c r="N238" s="1"/>
  <c r="N239" s="1"/>
  <c r="N240" s="1"/>
  <c r="N241" s="1"/>
  <c r="N242" s="1"/>
  <c r="N243" s="1"/>
  <c r="N244" s="1"/>
  <c r="N245" s="1"/>
  <c r="N246" s="1"/>
  <c r="N247" s="1"/>
  <c r="N248" s="1"/>
  <c r="N249" s="1"/>
  <c r="N250" s="1"/>
  <c r="N251" s="1"/>
  <c r="N252" s="1"/>
  <c r="N253" s="1"/>
  <c r="N254" s="1"/>
  <c r="N255" s="1"/>
  <c r="N256" s="1"/>
  <c r="N257" s="1"/>
  <c r="N258" s="1"/>
  <c r="N259" s="1"/>
  <c r="N260" s="1"/>
  <c r="N261" s="1"/>
  <c r="N262" s="1"/>
  <c r="N263" s="1"/>
  <c r="N264" s="1"/>
  <c r="N265" s="1"/>
  <c r="N266" s="1"/>
  <c r="N267" s="1"/>
  <c r="N268" s="1"/>
  <c r="N269" s="1"/>
  <c r="N270" s="1"/>
  <c r="N271" s="1"/>
  <c r="N272" s="1"/>
  <c r="N273" s="1"/>
  <c r="N274" s="1"/>
  <c r="N275" s="1"/>
  <c r="N276" s="1"/>
  <c r="N277" s="1"/>
  <c r="N278" s="1"/>
  <c r="N279" s="1"/>
  <c r="N280" s="1"/>
  <c r="N281" s="1"/>
  <c r="N282" s="1"/>
  <c r="N283" s="1"/>
  <c r="N284" s="1"/>
  <c r="N285" s="1"/>
  <c r="N286" s="1"/>
  <c r="N287" s="1"/>
  <c r="N288" s="1"/>
  <c r="N289" s="1"/>
  <c r="N290" s="1"/>
  <c r="N291" s="1"/>
  <c r="N292" s="1"/>
  <c r="N293" s="1"/>
  <c r="N294" s="1"/>
  <c r="N295" s="1"/>
  <c r="N296" s="1"/>
  <c r="N297" s="1"/>
  <c r="N298" s="1"/>
  <c r="N299" s="1"/>
  <c r="N300" s="1"/>
  <c r="N301" s="1"/>
  <c r="N302" s="1"/>
  <c r="N303" s="1"/>
  <c r="N304" s="1"/>
  <c r="N305" s="1"/>
  <c r="N306" s="1"/>
  <c r="N307" s="1"/>
  <c r="N308" s="1"/>
  <c r="N309" s="1"/>
  <c r="N310" s="1"/>
  <c r="N311" s="1"/>
  <c r="N312" s="1"/>
  <c r="N313" s="1"/>
  <c r="N314" s="1"/>
  <c r="N315" s="1"/>
  <c r="N316" s="1"/>
  <c r="N317" s="1"/>
  <c r="N318" s="1"/>
  <c r="N319" s="1"/>
  <c r="N320" s="1"/>
  <c r="N321" s="1"/>
  <c r="N322" s="1"/>
  <c r="N323" s="1"/>
  <c r="N324" s="1"/>
  <c r="N325" s="1"/>
  <c r="N326" s="1"/>
  <c r="N327" s="1"/>
  <c r="N328" s="1"/>
  <c r="N329" s="1"/>
  <c r="N330" s="1"/>
  <c r="N331" s="1"/>
  <c r="N332" s="1"/>
  <c r="N333" s="1"/>
  <c r="N334" s="1"/>
  <c r="N335" s="1"/>
  <c r="N336" s="1"/>
  <c r="N337" s="1"/>
  <c r="N338" s="1"/>
  <c r="N339" s="1"/>
  <c r="N340" s="1"/>
  <c r="N341" s="1"/>
  <c r="N342" s="1"/>
  <c r="N343" s="1"/>
  <c r="N344" s="1"/>
  <c r="N345" s="1"/>
  <c r="N346" s="1"/>
  <c r="N347" s="1"/>
  <c r="N348" s="1"/>
  <c r="N349" s="1"/>
  <c r="N350" s="1"/>
  <c r="N351" s="1"/>
  <c r="N352" s="1"/>
  <c r="N353" s="1"/>
  <c r="N354" s="1"/>
  <c r="N355" s="1"/>
  <c r="N356" s="1"/>
  <c r="N357" s="1"/>
  <c r="N358" s="1"/>
  <c r="N359" s="1"/>
  <c r="N360" s="1"/>
  <c r="N361" s="1"/>
  <c r="N362" s="1"/>
  <c r="N363" s="1"/>
  <c r="N364" s="1"/>
  <c r="N365" s="1"/>
  <c r="N366" s="1"/>
  <c r="N367" s="1"/>
  <c r="N368" s="1"/>
  <c r="N369" s="1"/>
  <c r="N370" s="1"/>
  <c r="N371" s="1"/>
  <c r="N372" s="1"/>
  <c r="N373" s="1"/>
  <c r="N374" s="1"/>
  <c r="N375" s="1"/>
  <c r="N376" s="1"/>
  <c r="N377" s="1"/>
  <c r="N378" s="1"/>
  <c r="N379" s="1"/>
  <c r="N380" s="1"/>
  <c r="N381" s="1"/>
  <c r="N382" s="1"/>
  <c r="N383" s="1"/>
  <c r="N384" s="1"/>
  <c r="N385" s="1"/>
  <c r="N386" s="1"/>
  <c r="N387" s="1"/>
  <c r="N388" s="1"/>
  <c r="N389" s="1"/>
  <c r="N390" s="1"/>
  <c r="N391" s="1"/>
  <c r="N392" s="1"/>
  <c r="N393" s="1"/>
  <c r="N394" s="1"/>
  <c r="N395" s="1"/>
  <c r="N396" s="1"/>
  <c r="N397" s="1"/>
  <c r="N398" s="1"/>
  <c r="N399" s="1"/>
  <c r="N400" s="1"/>
  <c r="N401" s="1"/>
  <c r="N402" s="1"/>
  <c r="N403" s="1"/>
  <c r="N404" s="1"/>
  <c r="N405" s="1"/>
  <c r="N406" s="1"/>
  <c r="N407" s="1"/>
  <c r="N408" s="1"/>
  <c r="N409" s="1"/>
  <c r="B7" i="6"/>
  <c r="Q371"/>
  <c r="Q409"/>
  <c r="Q255"/>
  <c r="Q305"/>
  <c r="Q345"/>
  <c r="Q20"/>
  <c r="Q258"/>
  <c r="Q122"/>
  <c r="Q246"/>
  <c r="Q294"/>
  <c r="Q360"/>
  <c r="Q56"/>
  <c r="Q265"/>
  <c r="Q124"/>
  <c r="Q152"/>
  <c r="Q388"/>
  <c r="Q203"/>
  <c r="Q336"/>
  <c r="Q103"/>
  <c r="Q212"/>
  <c r="Q317"/>
  <c r="Q84"/>
  <c r="Q193"/>
  <c r="Q273"/>
  <c r="Q318"/>
  <c r="Q104"/>
  <c r="Q151"/>
  <c r="Q323"/>
  <c r="Q60"/>
  <c r="Q330"/>
  <c r="Q394"/>
  <c r="Q201"/>
  <c r="Q157"/>
  <c r="Q335"/>
  <c r="Q343"/>
  <c r="Q192"/>
  <c r="Q244"/>
  <c r="Q313"/>
  <c r="Q270"/>
  <c r="Q284"/>
  <c r="Q309"/>
  <c r="Q291"/>
  <c r="Q38"/>
  <c r="Q387"/>
  <c r="Q250"/>
  <c r="Q217"/>
  <c r="Q34"/>
  <c r="Q332"/>
  <c r="Q155"/>
  <c r="Q206"/>
  <c r="Q376"/>
  <c r="Q295"/>
  <c r="Q77"/>
  <c r="Q183"/>
  <c r="Q100"/>
  <c r="Q339"/>
  <c r="Q372"/>
  <c r="Q406"/>
  <c r="Q370"/>
  <c r="Q76"/>
  <c r="Q312"/>
  <c r="Q71"/>
  <c r="Q109"/>
  <c r="Q134"/>
  <c r="Q111"/>
  <c r="Q33"/>
  <c r="Q252"/>
  <c r="Q17"/>
  <c r="Q401"/>
  <c r="Q275"/>
  <c r="Q393"/>
  <c r="Q106"/>
  <c r="Q131"/>
  <c r="Q363"/>
  <c r="Q260"/>
  <c r="Q141"/>
  <c r="Q99"/>
  <c r="Q314"/>
  <c r="Q62"/>
  <c r="Q175"/>
  <c r="Q53"/>
  <c r="Q22"/>
  <c r="Q340"/>
  <c r="Q289"/>
  <c r="Q153"/>
  <c r="Q266"/>
  <c r="Q218"/>
  <c r="Q374"/>
  <c r="Q80"/>
  <c r="Q240"/>
  <c r="Q232"/>
  <c r="Q42"/>
  <c r="Q164"/>
  <c r="Q167"/>
  <c r="Q231"/>
  <c r="Q188"/>
  <c r="Q229"/>
  <c r="Q347"/>
  <c r="Q221"/>
  <c r="Q73"/>
  <c r="Q230"/>
  <c r="Q114"/>
  <c r="Q58"/>
  <c r="Q179"/>
  <c r="Q65"/>
  <c r="Q346"/>
  <c r="Q328"/>
  <c r="Q136"/>
  <c r="Q377"/>
  <c r="Q92"/>
  <c r="Q44"/>
  <c r="Q95"/>
  <c r="Q45"/>
  <c r="Q83"/>
  <c r="Q51"/>
  <c r="Q302"/>
  <c r="Q353"/>
  <c r="Q30"/>
  <c r="Q214"/>
  <c r="Q397"/>
  <c r="Q274"/>
  <c r="Q390"/>
  <c r="Q55"/>
  <c r="Q50"/>
  <c r="Q15"/>
  <c r="Q249"/>
  <c r="Q35"/>
  <c r="Q297"/>
  <c r="Q359"/>
  <c r="Q331"/>
  <c r="Q47"/>
  <c r="Q205"/>
  <c r="Q207"/>
  <c r="A7"/>
  <c r="Q145"/>
  <c r="Q319"/>
  <c r="Q12"/>
  <c r="Q129"/>
  <c r="Q195"/>
  <c r="Q148"/>
  <c r="Q59"/>
  <c r="Q407"/>
  <c r="Q385"/>
  <c r="Q43"/>
  <c r="Q140"/>
  <c r="Q271"/>
  <c r="Q160"/>
  <c r="Q267"/>
  <c r="Q307"/>
  <c r="Q184"/>
  <c r="Q241"/>
  <c r="Q208"/>
  <c r="Q225"/>
  <c r="Q251"/>
  <c r="Q301"/>
  <c r="Q90"/>
  <c r="Q36"/>
  <c r="Q308"/>
  <c r="Q311"/>
  <c r="Q321"/>
  <c r="Q74"/>
  <c r="Q215"/>
  <c r="Q66"/>
  <c r="Q365"/>
  <c r="Q216"/>
  <c r="Q204"/>
  <c r="Q233"/>
  <c r="Q242"/>
  <c r="Q25"/>
  <c r="Q130"/>
  <c r="Q243"/>
  <c r="Q300"/>
  <c r="Q86"/>
  <c r="Q342"/>
  <c r="Q159"/>
  <c r="Q69"/>
  <c r="Q194"/>
  <c r="Q373"/>
  <c r="Q367"/>
  <c r="Q105"/>
  <c r="Q299"/>
  <c r="Q337"/>
  <c r="Q54"/>
  <c r="Q198"/>
  <c r="Q139"/>
  <c r="Q382"/>
  <c r="Q24"/>
  <c r="Q94"/>
  <c r="Q268"/>
  <c r="Q290"/>
  <c r="Q61"/>
  <c r="Q202"/>
  <c r="Q82"/>
  <c r="Q48"/>
  <c r="Q52"/>
  <c r="Q172"/>
  <c r="Q283"/>
  <c r="Q101"/>
  <c r="Q112"/>
  <c r="Q338"/>
  <c r="Q408"/>
  <c r="Q79"/>
  <c r="Q138"/>
  <c r="Q411"/>
  <c r="Q293"/>
  <c r="Q96"/>
  <c r="Q113"/>
  <c r="Q150"/>
  <c r="Q27"/>
  <c r="Q171"/>
  <c r="Q133"/>
  <c r="Q264"/>
  <c r="Q199"/>
  <c r="Q369"/>
  <c r="Q389"/>
  <c r="Q276"/>
  <c r="Q102"/>
  <c r="Q281"/>
  <c r="Q219"/>
  <c r="Q209"/>
  <c r="Q403"/>
  <c r="Q120"/>
  <c r="Q400"/>
  <c r="Q213"/>
  <c r="Q351"/>
  <c r="Q137"/>
  <c r="Q344"/>
  <c r="Q146"/>
  <c r="Q220"/>
  <c r="Q37"/>
  <c r="Q186"/>
  <c r="Q361"/>
  <c r="Q177"/>
  <c r="Q277"/>
  <c r="Q334"/>
  <c r="Q282"/>
  <c r="Q253"/>
  <c r="Q13"/>
  <c r="Q89"/>
  <c r="Q227"/>
  <c r="Q329"/>
  <c r="Q191"/>
  <c r="Q18"/>
  <c r="Q354"/>
  <c r="Q287"/>
  <c r="Q154"/>
  <c r="Q356"/>
  <c r="Q375"/>
  <c r="Q316"/>
  <c r="Q87"/>
  <c r="Q398"/>
  <c r="Q236"/>
  <c r="Q97"/>
  <c r="Q278"/>
  <c r="Q144"/>
  <c r="Q254"/>
  <c r="Q81"/>
  <c r="Q32"/>
  <c r="Q306"/>
  <c r="Q174"/>
  <c r="Q257"/>
  <c r="Q304"/>
  <c r="Q395"/>
  <c r="Q396"/>
  <c r="Q237"/>
  <c r="Q72"/>
  <c r="Q182"/>
  <c r="Q68"/>
  <c r="Q147"/>
  <c r="Q280"/>
  <c r="Q126"/>
  <c r="Q93"/>
  <c r="Q211"/>
  <c r="Q41"/>
  <c r="Q226"/>
  <c r="Q14"/>
  <c r="Q168"/>
  <c r="Q189"/>
  <c r="Q235"/>
  <c r="Q324"/>
  <c r="Q399"/>
  <c r="Q349"/>
  <c r="Q285"/>
  <c r="Q123"/>
  <c r="Q381"/>
  <c r="Q11"/>
  <c r="Q178"/>
  <c r="Q358"/>
  <c r="Q239"/>
  <c r="Q21"/>
  <c r="Q272"/>
  <c r="Q256"/>
  <c r="Q40"/>
  <c r="Q366"/>
  <c r="Q115"/>
  <c r="Q143"/>
  <c r="Q180"/>
  <c r="Q39"/>
  <c r="Q187"/>
  <c r="Q269"/>
  <c r="Q29"/>
  <c r="Q197"/>
  <c r="Q116"/>
  <c r="Q119"/>
  <c r="Q364"/>
  <c r="Q181"/>
  <c r="Q380"/>
  <c r="Q384"/>
  <c r="Q348"/>
  <c r="Q200"/>
  <c r="Q357"/>
  <c r="Q163"/>
  <c r="Q158"/>
  <c r="Q310"/>
  <c r="Q88"/>
  <c r="Q245"/>
  <c r="Q125"/>
  <c r="Q263"/>
  <c r="Q261"/>
  <c r="Q63"/>
  <c r="Q238"/>
  <c r="Q91"/>
  <c r="Q132"/>
  <c r="Q166"/>
  <c r="Q156"/>
  <c r="Q75"/>
  <c r="Q362"/>
  <c r="Q70"/>
  <c r="Q165"/>
  <c r="Q162"/>
  <c r="Q67"/>
  <c r="Q127"/>
  <c r="Q379"/>
  <c r="Q121"/>
  <c r="Q169"/>
  <c r="Q327"/>
  <c r="Q322"/>
  <c r="Q64"/>
  <c r="Q355"/>
  <c r="Q110"/>
  <c r="Q161"/>
  <c r="Q16"/>
  <c r="Q135"/>
  <c r="Q383"/>
  <c r="Q210"/>
  <c r="Q248"/>
  <c r="Q404"/>
  <c r="Q392"/>
  <c r="Q292"/>
  <c r="Q222"/>
  <c r="Q108"/>
  <c r="Q320"/>
  <c r="Q49"/>
  <c r="Q224"/>
  <c r="Q223"/>
  <c r="Q149"/>
  <c r="Q378"/>
  <c r="Q402"/>
  <c r="Q98"/>
  <c r="Q107"/>
  <c r="Q315"/>
  <c r="Q333"/>
  <c r="Q28"/>
  <c r="Q350"/>
  <c r="Q410"/>
  <c r="Q57"/>
  <c r="Q78"/>
  <c r="Q46"/>
  <c r="Q19"/>
  <c r="Q296"/>
  <c r="Q170"/>
  <c r="Q173"/>
  <c r="Q26"/>
  <c r="Q303"/>
  <c r="Q196"/>
  <c r="Q286"/>
  <c r="Q386"/>
  <c r="Q117"/>
  <c r="Q23"/>
  <c r="Q85"/>
  <c r="Q326"/>
  <c r="Q234"/>
  <c r="Q228"/>
  <c r="Q128"/>
  <c r="Q262"/>
  <c r="Q259"/>
  <c r="Q341"/>
  <c r="Q298"/>
  <c r="Q176"/>
  <c r="Q118"/>
  <c r="Q405"/>
  <c r="Q247"/>
  <c r="Q352"/>
  <c r="Q31"/>
  <c r="Q190"/>
  <c r="Q288"/>
  <c r="Q142"/>
  <c r="Q391"/>
  <c r="Q279"/>
  <c r="Q185"/>
  <c r="Q368"/>
  <c r="Q325"/>
  <c r="R377"/>
  <c r="R337"/>
  <c r="S337" s="1"/>
  <c r="T337" s="1"/>
  <c r="U337" s="1"/>
  <c r="V337" s="1"/>
  <c r="W337" s="1"/>
  <c r="X337" s="1"/>
  <c r="Y337" s="1"/>
  <c r="Z337" s="1"/>
  <c r="AA337" s="1"/>
  <c r="AB337" s="1"/>
  <c r="AC337" s="1"/>
  <c r="AD337" s="1"/>
  <c r="AE337" s="1"/>
  <c r="AF337" s="1"/>
  <c r="AG337" s="1"/>
  <c r="AH337" s="1"/>
  <c r="AI337" s="1"/>
  <c r="AJ337" s="1"/>
  <c r="AK337" s="1"/>
  <c r="AL337" s="1"/>
  <c r="R329"/>
  <c r="S329" s="1"/>
  <c r="T329" s="1"/>
  <c r="U329" s="1"/>
  <c r="V329" s="1"/>
  <c r="W329" s="1"/>
  <c r="X329" s="1"/>
  <c r="Y329" s="1"/>
  <c r="Z329" s="1"/>
  <c r="AA329" s="1"/>
  <c r="AB329" s="1"/>
  <c r="AC329" s="1"/>
  <c r="AD329" s="1"/>
  <c r="AE329" s="1"/>
  <c r="AF329" s="1"/>
  <c r="AG329" s="1"/>
  <c r="AH329" s="1"/>
  <c r="AI329" s="1"/>
  <c r="AJ329" s="1"/>
  <c r="AK329" s="1"/>
  <c r="AL329" s="1"/>
  <c r="R305"/>
  <c r="S305" s="1"/>
  <c r="T305" s="1"/>
  <c r="U305" s="1"/>
  <c r="R20"/>
  <c r="S20" s="1"/>
  <c r="T20" s="1"/>
  <c r="U20" s="1"/>
  <c r="V20" s="1"/>
  <c r="W20" s="1"/>
  <c r="X20" s="1"/>
  <c r="Y20" s="1"/>
  <c r="Z20" s="1"/>
  <c r="AA20" s="1"/>
  <c r="AB20" s="1"/>
  <c r="AC20" s="1"/>
  <c r="AD20" s="1"/>
  <c r="AE20" s="1"/>
  <c r="AF20" s="1"/>
  <c r="AG20" s="1"/>
  <c r="AH20" s="1"/>
  <c r="AI20" s="1"/>
  <c r="AJ20" s="1"/>
  <c r="AK20" s="1"/>
  <c r="AL20" s="1"/>
  <c r="R41"/>
  <c r="S41" s="1"/>
  <c r="T41" s="1"/>
  <c r="U41" s="1"/>
  <c r="V41" s="1"/>
  <c r="W41" s="1"/>
  <c r="X41" s="1"/>
  <c r="Y41" s="1"/>
  <c r="Z41" s="1"/>
  <c r="AA41" s="1"/>
  <c r="AB41" s="1"/>
  <c r="AC41" s="1"/>
  <c r="AD41" s="1"/>
  <c r="AE41" s="1"/>
  <c r="AF41" s="1"/>
  <c r="AG41" s="1"/>
  <c r="AH41" s="1"/>
  <c r="AI41" s="1"/>
  <c r="AJ41" s="1"/>
  <c r="AK41" s="1"/>
  <c r="AL41" s="1"/>
  <c r="R389"/>
  <c r="R393"/>
  <c r="S393" s="1"/>
  <c r="T393" s="1"/>
  <c r="U393" s="1"/>
  <c r="V393" s="1"/>
  <c r="W393" s="1"/>
  <c r="X393" s="1"/>
  <c r="Y393" s="1"/>
  <c r="Z393" s="1"/>
  <c r="AA393" s="1"/>
  <c r="AB393" s="1"/>
  <c r="AC393" s="1"/>
  <c r="AD393" s="1"/>
  <c r="AE393" s="1"/>
  <c r="AF393" s="1"/>
  <c r="AG393" s="1"/>
  <c r="AH393" s="1"/>
  <c r="AI393" s="1"/>
  <c r="AJ393" s="1"/>
  <c r="AK393" s="1"/>
  <c r="AL393" s="1"/>
  <c r="R373"/>
  <c r="S373" s="1"/>
  <c r="T373" s="1"/>
  <c r="U373" s="1"/>
  <c r="V373" s="1"/>
  <c r="W373" s="1"/>
  <c r="X373" s="1"/>
  <c r="Y373" s="1"/>
  <c r="Z373" s="1"/>
  <c r="AA373" s="1"/>
  <c r="AB373" s="1"/>
  <c r="AC373" s="1"/>
  <c r="AD373" s="1"/>
  <c r="AE373" s="1"/>
  <c r="AF373" s="1"/>
  <c r="AG373" s="1"/>
  <c r="AH373" s="1"/>
  <c r="AI373" s="1"/>
  <c r="AJ373" s="1"/>
  <c r="AK373" s="1"/>
  <c r="AL373" s="1"/>
  <c r="R401"/>
  <c r="S401" s="1"/>
  <c r="T401" s="1"/>
  <c r="U401" s="1"/>
  <c r="V401" s="1"/>
  <c r="W401" s="1"/>
  <c r="X401" s="1"/>
  <c r="Y401" s="1"/>
  <c r="Z401" s="1"/>
  <c r="AA401" s="1"/>
  <c r="AB401" s="1"/>
  <c r="AC401" s="1"/>
  <c r="AD401" s="1"/>
  <c r="AE401" s="1"/>
  <c r="AF401" s="1"/>
  <c r="AG401" s="1"/>
  <c r="AH401" s="1"/>
  <c r="AI401" s="1"/>
  <c r="AJ401" s="1"/>
  <c r="AK401" s="1"/>
  <c r="AL401" s="1"/>
  <c r="R365"/>
  <c r="S365" s="1"/>
  <c r="T365" s="1"/>
  <c r="U365" s="1"/>
  <c r="V365" s="1"/>
  <c r="W365" s="1"/>
  <c r="X365" s="1"/>
  <c r="Y365" s="1"/>
  <c r="Z365" s="1"/>
  <c r="AA365" s="1"/>
  <c r="AB365" s="1"/>
  <c r="AC365" s="1"/>
  <c r="AD365" s="1"/>
  <c r="AE365" s="1"/>
  <c r="AF365" s="1"/>
  <c r="AG365" s="1"/>
  <c r="AH365" s="1"/>
  <c r="AI365" s="1"/>
  <c r="AJ365" s="1"/>
  <c r="AK365" s="1"/>
  <c r="AL365" s="1"/>
  <c r="R385"/>
  <c r="S385" s="1"/>
  <c r="T385" s="1"/>
  <c r="U385" s="1"/>
  <c r="V385" s="1"/>
  <c r="W385" s="1"/>
  <c r="X385" s="1"/>
  <c r="Y385" s="1"/>
  <c r="Z385" s="1"/>
  <c r="AA385" s="1"/>
  <c r="AB385" s="1"/>
  <c r="AC385" s="1"/>
  <c r="AD385" s="1"/>
  <c r="AE385" s="1"/>
  <c r="AF385" s="1"/>
  <c r="AG385" s="1"/>
  <c r="AH385" s="1"/>
  <c r="AI385" s="1"/>
  <c r="AJ385" s="1"/>
  <c r="AK385" s="1"/>
  <c r="AL385" s="1"/>
  <c r="R369"/>
  <c r="S369" s="1"/>
  <c r="T369" s="1"/>
  <c r="U369" s="1"/>
  <c r="V369" s="1"/>
  <c r="W369" s="1"/>
  <c r="X369" s="1"/>
  <c r="Y369" s="1"/>
  <c r="Z369" s="1"/>
  <c r="AA369" s="1"/>
  <c r="AB369" s="1"/>
  <c r="AC369" s="1"/>
  <c r="AD369" s="1"/>
  <c r="AE369" s="1"/>
  <c r="AF369" s="1"/>
  <c r="AG369" s="1"/>
  <c r="AH369" s="1"/>
  <c r="AI369" s="1"/>
  <c r="AJ369" s="1"/>
  <c r="AK369" s="1"/>
  <c r="AL369" s="1"/>
  <c r="R325"/>
  <c r="S325" s="1"/>
  <c r="T325" s="1"/>
  <c r="U325" s="1"/>
  <c r="V325" s="1"/>
  <c r="W325" s="1"/>
  <c r="X325" s="1"/>
  <c r="Y325" s="1"/>
  <c r="Z325" s="1"/>
  <c r="AA325" s="1"/>
  <c r="AB325" s="1"/>
  <c r="AC325" s="1"/>
  <c r="AD325" s="1"/>
  <c r="AE325" s="1"/>
  <c r="AF325" s="1"/>
  <c r="AG325" s="1"/>
  <c r="AH325" s="1"/>
  <c r="AI325" s="1"/>
  <c r="AJ325" s="1"/>
  <c r="AK325" s="1"/>
  <c r="AL325" s="1"/>
  <c r="R309"/>
  <c r="S309" s="1"/>
  <c r="T309" s="1"/>
  <c r="U309" s="1"/>
  <c r="V309" s="1"/>
  <c r="W309" s="1"/>
  <c r="X309" s="1"/>
  <c r="Y309" s="1"/>
  <c r="Z309" s="1"/>
  <c r="AA309" s="1"/>
  <c r="AB309" s="1"/>
  <c r="AC309" s="1"/>
  <c r="AD309" s="1"/>
  <c r="AE309" s="1"/>
  <c r="AF309" s="1"/>
  <c r="AG309" s="1"/>
  <c r="AH309" s="1"/>
  <c r="AI309" s="1"/>
  <c r="AJ309" s="1"/>
  <c r="AK309" s="1"/>
  <c r="AL309" s="1"/>
  <c r="R297"/>
  <c r="S297" s="1"/>
  <c r="T297" s="1"/>
  <c r="U297" s="1"/>
  <c r="V297" s="1"/>
  <c r="W297" s="1"/>
  <c r="X297" s="1"/>
  <c r="Y297" s="1"/>
  <c r="Z297" s="1"/>
  <c r="AA297" s="1"/>
  <c r="AB297" s="1"/>
  <c r="AC297" s="1"/>
  <c r="AD297" s="1"/>
  <c r="AE297" s="1"/>
  <c r="AF297" s="1"/>
  <c r="AG297" s="1"/>
  <c r="AH297" s="1"/>
  <c r="AI297" s="1"/>
  <c r="AJ297" s="1"/>
  <c r="AK297" s="1"/>
  <c r="AL297" s="1"/>
  <c r="R92"/>
  <c r="S92" s="1"/>
  <c r="T92" s="1"/>
  <c r="U92" s="1"/>
  <c r="V92" s="1"/>
  <c r="W92" s="1"/>
  <c r="X92" s="1"/>
  <c r="Y92" s="1"/>
  <c r="Z92" s="1"/>
  <c r="AA92" s="1"/>
  <c r="AB92" s="1"/>
  <c r="AC92" s="1"/>
  <c r="AD92" s="1"/>
  <c r="AE92" s="1"/>
  <c r="AF92" s="1"/>
  <c r="AG92" s="1"/>
  <c r="AH92" s="1"/>
  <c r="AI92" s="1"/>
  <c r="AJ92" s="1"/>
  <c r="AK92" s="1"/>
  <c r="AL92" s="1"/>
  <c r="R104"/>
  <c r="S104" s="1"/>
  <c r="T104" s="1"/>
  <c r="U104" s="1"/>
  <c r="V104" s="1"/>
  <c r="W104" s="1"/>
  <c r="X104" s="1"/>
  <c r="Y104" s="1"/>
  <c r="Z104" s="1"/>
  <c r="AA104" s="1"/>
  <c r="AB104" s="1"/>
  <c r="AC104" s="1"/>
  <c r="AD104" s="1"/>
  <c r="AE104" s="1"/>
  <c r="AF104" s="1"/>
  <c r="AG104" s="1"/>
  <c r="AH104" s="1"/>
  <c r="AI104" s="1"/>
  <c r="AJ104" s="1"/>
  <c r="AK104" s="1"/>
  <c r="AL104" s="1"/>
  <c r="R144"/>
  <c r="S144" s="1"/>
  <c r="T144" s="1"/>
  <c r="U144" s="1"/>
  <c r="V144" s="1"/>
  <c r="W144" s="1"/>
  <c r="X144" s="1"/>
  <c r="Y144" s="1"/>
  <c r="Z144" s="1"/>
  <c r="AA144" s="1"/>
  <c r="AB144" s="1"/>
  <c r="AC144" s="1"/>
  <c r="AD144" s="1"/>
  <c r="AE144" s="1"/>
  <c r="AF144" s="1"/>
  <c r="AG144" s="1"/>
  <c r="AH144" s="1"/>
  <c r="AI144" s="1"/>
  <c r="AJ144" s="1"/>
  <c r="AK144" s="1"/>
  <c r="AL144" s="1"/>
  <c r="R160"/>
  <c r="S160" s="1"/>
  <c r="T160" s="1"/>
  <c r="U160" s="1"/>
  <c r="V160" s="1"/>
  <c r="W160" s="1"/>
  <c r="X160" s="1"/>
  <c r="Y160" s="1"/>
  <c r="Z160" s="1"/>
  <c r="AA160" s="1"/>
  <c r="AB160" s="1"/>
  <c r="AC160" s="1"/>
  <c r="AD160" s="1"/>
  <c r="AE160" s="1"/>
  <c r="AF160" s="1"/>
  <c r="AG160" s="1"/>
  <c r="AH160" s="1"/>
  <c r="AI160" s="1"/>
  <c r="AJ160" s="1"/>
  <c r="AK160" s="1"/>
  <c r="AL160" s="1"/>
  <c r="R176"/>
  <c r="S176" s="1"/>
  <c r="T176" s="1"/>
  <c r="U176" s="1"/>
  <c r="V176" s="1"/>
  <c r="W176" s="1"/>
  <c r="X176" s="1"/>
  <c r="Y176" s="1"/>
  <c r="Z176" s="1"/>
  <c r="AA176" s="1"/>
  <c r="AB176" s="1"/>
  <c r="AC176" s="1"/>
  <c r="AD176" s="1"/>
  <c r="AE176" s="1"/>
  <c r="AF176" s="1"/>
  <c r="AG176" s="1"/>
  <c r="AH176" s="1"/>
  <c r="AI176" s="1"/>
  <c r="AJ176" s="1"/>
  <c r="AK176" s="1"/>
  <c r="AL176" s="1"/>
  <c r="R244"/>
  <c r="S244" s="1"/>
  <c r="T244" s="1"/>
  <c r="U244" s="1"/>
  <c r="R252"/>
  <c r="S252" s="1"/>
  <c r="T252" s="1"/>
  <c r="U252" s="1"/>
  <c r="R259"/>
  <c r="S259" s="1"/>
  <c r="T259" s="1"/>
  <c r="U259" s="1"/>
  <c r="V259" s="1"/>
  <c r="W259" s="1"/>
  <c r="X259" s="1"/>
  <c r="Y259" s="1"/>
  <c r="Z259" s="1"/>
  <c r="AA259" s="1"/>
  <c r="AB259" s="1"/>
  <c r="AC259" s="1"/>
  <c r="AD259" s="1"/>
  <c r="AE259" s="1"/>
  <c r="AF259" s="1"/>
  <c r="AG259" s="1"/>
  <c r="AH259" s="1"/>
  <c r="AI259" s="1"/>
  <c r="AJ259" s="1"/>
  <c r="AK259" s="1"/>
  <c r="AL259" s="1"/>
  <c r="R21"/>
  <c r="S21" s="1"/>
  <c r="T21" s="1"/>
  <c r="U21" s="1"/>
  <c r="V21" s="1"/>
  <c r="W21" s="1"/>
  <c r="X21" s="1"/>
  <c r="Y21" s="1"/>
  <c r="Z21" s="1"/>
  <c r="AA21" s="1"/>
  <c r="AB21" s="1"/>
  <c r="AC21" s="1"/>
  <c r="AD21" s="1"/>
  <c r="AE21" s="1"/>
  <c r="AF21" s="1"/>
  <c r="AG21" s="1"/>
  <c r="AH21" s="1"/>
  <c r="AI21" s="1"/>
  <c r="AJ21" s="1"/>
  <c r="AK21" s="1"/>
  <c r="AL21" s="1"/>
  <c r="R12"/>
  <c r="S12" s="1"/>
  <c r="T12" s="1"/>
  <c r="U12" s="1"/>
  <c r="R100"/>
  <c r="S100" s="1"/>
  <c r="T100" s="1"/>
  <c r="U100" s="1"/>
  <c r="V100" s="1"/>
  <c r="W100" s="1"/>
  <c r="X100" s="1"/>
  <c r="Y100" s="1"/>
  <c r="Z100" s="1"/>
  <c r="AA100" s="1"/>
  <c r="AB100" s="1"/>
  <c r="AC100" s="1"/>
  <c r="AD100" s="1"/>
  <c r="AE100" s="1"/>
  <c r="AF100" s="1"/>
  <c r="AG100" s="1"/>
  <c r="AH100" s="1"/>
  <c r="AI100" s="1"/>
  <c r="AJ100" s="1"/>
  <c r="AK100" s="1"/>
  <c r="AL100" s="1"/>
  <c r="R188"/>
  <c r="S188" s="1"/>
  <c r="T188" s="1"/>
  <c r="U188" s="1"/>
  <c r="V188" s="1"/>
  <c r="W188" s="1"/>
  <c r="X188" s="1"/>
  <c r="Y188" s="1"/>
  <c r="Z188" s="1"/>
  <c r="AA188" s="1"/>
  <c r="AB188" s="1"/>
  <c r="AC188" s="1"/>
  <c r="AD188" s="1"/>
  <c r="AE188" s="1"/>
  <c r="AF188" s="1"/>
  <c r="AG188" s="1"/>
  <c r="AH188" s="1"/>
  <c r="AI188" s="1"/>
  <c r="AJ188" s="1"/>
  <c r="AK188" s="1"/>
  <c r="AL188" s="1"/>
  <c r="R36"/>
  <c r="S36" s="1"/>
  <c r="T36" s="1"/>
  <c r="U36" s="1"/>
  <c r="V36" s="1"/>
  <c r="W36" s="1"/>
  <c r="X36" s="1"/>
  <c r="Y36" s="1"/>
  <c r="Z36" s="1"/>
  <c r="AA36" s="1"/>
  <c r="AB36" s="1"/>
  <c r="AC36" s="1"/>
  <c r="AD36" s="1"/>
  <c r="AE36" s="1"/>
  <c r="AF36" s="1"/>
  <c r="AG36" s="1"/>
  <c r="AH36" s="1"/>
  <c r="AI36" s="1"/>
  <c r="AJ36" s="1"/>
  <c r="AK36" s="1"/>
  <c r="AL36" s="1"/>
  <c r="R409"/>
  <c r="S409" s="1"/>
  <c r="T409" s="1"/>
  <c r="U409" s="1"/>
  <c r="R341"/>
  <c r="S341" s="1"/>
  <c r="T341" s="1"/>
  <c r="U341" s="1"/>
  <c r="V341" s="1"/>
  <c r="W341" s="1"/>
  <c r="X341" s="1"/>
  <c r="Y341" s="1"/>
  <c r="Z341" s="1"/>
  <c r="AA341" s="1"/>
  <c r="AB341" s="1"/>
  <c r="AC341" s="1"/>
  <c r="AD341" s="1"/>
  <c r="AE341" s="1"/>
  <c r="AF341" s="1"/>
  <c r="AG341" s="1"/>
  <c r="AH341" s="1"/>
  <c r="AI341" s="1"/>
  <c r="AJ341" s="1"/>
  <c r="AK341" s="1"/>
  <c r="AL341" s="1"/>
  <c r="R293"/>
  <c r="S293" s="1"/>
  <c r="T293" s="1"/>
  <c r="U293" s="1"/>
  <c r="V293" s="1"/>
  <c r="W293" s="1"/>
  <c r="X293" s="1"/>
  <c r="Y293" s="1"/>
  <c r="Z293" s="1"/>
  <c r="AA293" s="1"/>
  <c r="AB293" s="1"/>
  <c r="AC293" s="1"/>
  <c r="AD293" s="1"/>
  <c r="AE293" s="1"/>
  <c r="AF293" s="1"/>
  <c r="AG293" s="1"/>
  <c r="AH293" s="1"/>
  <c r="AI293" s="1"/>
  <c r="AJ293" s="1"/>
  <c r="AK293" s="1"/>
  <c r="AL293" s="1"/>
  <c r="R381"/>
  <c r="S381" s="1"/>
  <c r="T381" s="1"/>
  <c r="U381" s="1"/>
  <c r="V381" s="1"/>
  <c r="W381" s="1"/>
  <c r="X381" s="1"/>
  <c r="Y381" s="1"/>
  <c r="Z381" s="1"/>
  <c r="AA381" s="1"/>
  <c r="AB381" s="1"/>
  <c r="AC381" s="1"/>
  <c r="AD381" s="1"/>
  <c r="AE381" s="1"/>
  <c r="AF381" s="1"/>
  <c r="AG381" s="1"/>
  <c r="AH381" s="1"/>
  <c r="AI381" s="1"/>
  <c r="AJ381" s="1"/>
  <c r="AK381" s="1"/>
  <c r="AL381" s="1"/>
  <c r="R349"/>
  <c r="S349" s="1"/>
  <c r="T349" s="1"/>
  <c r="U349" s="1"/>
  <c r="V349" s="1"/>
  <c r="W349" s="1"/>
  <c r="X349" s="1"/>
  <c r="Y349" s="1"/>
  <c r="Z349" s="1"/>
  <c r="AA349" s="1"/>
  <c r="AB349" s="1"/>
  <c r="AC349" s="1"/>
  <c r="AD349" s="1"/>
  <c r="AE349" s="1"/>
  <c r="AF349" s="1"/>
  <c r="AG349" s="1"/>
  <c r="AH349" s="1"/>
  <c r="AI349" s="1"/>
  <c r="AJ349" s="1"/>
  <c r="AK349" s="1"/>
  <c r="AL349" s="1"/>
  <c r="R333"/>
  <c r="S333" s="1"/>
  <c r="T333" s="1"/>
  <c r="U333" s="1"/>
  <c r="V333" s="1"/>
  <c r="W333" s="1"/>
  <c r="X333" s="1"/>
  <c r="Y333" s="1"/>
  <c r="Z333" s="1"/>
  <c r="AA333" s="1"/>
  <c r="AB333" s="1"/>
  <c r="AC333" s="1"/>
  <c r="AD333" s="1"/>
  <c r="AE333" s="1"/>
  <c r="AF333" s="1"/>
  <c r="AG333" s="1"/>
  <c r="AH333" s="1"/>
  <c r="AI333" s="1"/>
  <c r="AJ333" s="1"/>
  <c r="AK333" s="1"/>
  <c r="AL333" s="1"/>
  <c r="R321"/>
  <c r="S321" s="1"/>
  <c r="T321" s="1"/>
  <c r="U321" s="1"/>
  <c r="R70"/>
  <c r="S70" s="1"/>
  <c r="T70" s="1"/>
  <c r="U70" s="1"/>
  <c r="V70" s="1"/>
  <c r="W70" s="1"/>
  <c r="X70" s="1"/>
  <c r="Y70" s="1"/>
  <c r="Z70" s="1"/>
  <c r="AA70" s="1"/>
  <c r="AB70" s="1"/>
  <c r="AC70" s="1"/>
  <c r="AD70" s="1"/>
  <c r="AE70" s="1"/>
  <c r="AF70" s="1"/>
  <c r="AG70" s="1"/>
  <c r="AH70" s="1"/>
  <c r="AI70" s="1"/>
  <c r="AJ70" s="1"/>
  <c r="AK70" s="1"/>
  <c r="AL70" s="1"/>
  <c r="R53"/>
  <c r="S53" s="1"/>
  <c r="T53" s="1"/>
  <c r="U53" s="1"/>
  <c r="R57"/>
  <c r="S57" s="1"/>
  <c r="T57" s="1"/>
  <c r="U57" s="1"/>
  <c r="V57" s="1"/>
  <c r="W57" s="1"/>
  <c r="X57" s="1"/>
  <c r="Y57" s="1"/>
  <c r="Z57" s="1"/>
  <c r="AA57" s="1"/>
  <c r="AB57" s="1"/>
  <c r="AC57" s="1"/>
  <c r="AD57" s="1"/>
  <c r="AE57" s="1"/>
  <c r="AF57" s="1"/>
  <c r="AG57" s="1"/>
  <c r="AH57" s="1"/>
  <c r="AI57" s="1"/>
  <c r="AJ57" s="1"/>
  <c r="AK57" s="1"/>
  <c r="AL57" s="1"/>
  <c r="R61"/>
  <c r="S61" s="1"/>
  <c r="T61" s="1"/>
  <c r="U61" s="1"/>
  <c r="R66"/>
  <c r="S66" s="1"/>
  <c r="T66" s="1"/>
  <c r="U66" s="1"/>
  <c r="V66" s="1"/>
  <c r="W66" s="1"/>
  <c r="X66" s="1"/>
  <c r="Y66" s="1"/>
  <c r="Z66" s="1"/>
  <c r="AA66" s="1"/>
  <c r="AB66" s="1"/>
  <c r="AC66" s="1"/>
  <c r="AD66" s="1"/>
  <c r="AE66" s="1"/>
  <c r="AF66" s="1"/>
  <c r="AG66" s="1"/>
  <c r="AH66" s="1"/>
  <c r="AI66" s="1"/>
  <c r="AJ66" s="1"/>
  <c r="AK66" s="1"/>
  <c r="AL66" s="1"/>
  <c r="R72"/>
  <c r="S72" s="1"/>
  <c r="T72" s="1"/>
  <c r="U72" s="1"/>
  <c r="V72" s="1"/>
  <c r="W72" s="1"/>
  <c r="X72" s="1"/>
  <c r="Y72" s="1"/>
  <c r="Z72" s="1"/>
  <c r="AA72" s="1"/>
  <c r="AB72" s="1"/>
  <c r="AC72" s="1"/>
  <c r="AD72" s="1"/>
  <c r="AE72" s="1"/>
  <c r="AF72" s="1"/>
  <c r="AG72" s="1"/>
  <c r="AH72" s="1"/>
  <c r="AI72" s="1"/>
  <c r="AJ72" s="1"/>
  <c r="AK72" s="1"/>
  <c r="AL72" s="1"/>
  <c r="R76"/>
  <c r="S76" s="1"/>
  <c r="T76" s="1"/>
  <c r="U76" s="1"/>
  <c r="R80"/>
  <c r="S80" s="1"/>
  <c r="T80" s="1"/>
  <c r="U80" s="1"/>
  <c r="R88"/>
  <c r="S88" s="1"/>
  <c r="T88" s="1"/>
  <c r="U88" s="1"/>
  <c r="R96"/>
  <c r="S96" s="1"/>
  <c r="T96" s="1"/>
  <c r="U96" s="1"/>
  <c r="R129"/>
  <c r="S129" s="1"/>
  <c r="T129" s="1"/>
  <c r="U129" s="1"/>
  <c r="V129" s="1"/>
  <c r="W129" s="1"/>
  <c r="X129" s="1"/>
  <c r="Y129" s="1"/>
  <c r="Z129" s="1"/>
  <c r="AA129" s="1"/>
  <c r="AB129" s="1"/>
  <c r="AC129" s="1"/>
  <c r="AD129" s="1"/>
  <c r="AE129" s="1"/>
  <c r="AF129" s="1"/>
  <c r="AG129" s="1"/>
  <c r="AH129" s="1"/>
  <c r="AI129" s="1"/>
  <c r="AJ129" s="1"/>
  <c r="AK129" s="1"/>
  <c r="AL129" s="1"/>
  <c r="R148"/>
  <c r="S148" s="1"/>
  <c r="T148" s="1"/>
  <c r="U148" s="1"/>
  <c r="V148" s="1"/>
  <c r="W148" s="1"/>
  <c r="X148" s="1"/>
  <c r="Y148" s="1"/>
  <c r="Z148" s="1"/>
  <c r="AA148" s="1"/>
  <c r="AB148" s="1"/>
  <c r="AC148" s="1"/>
  <c r="AD148" s="1"/>
  <c r="AE148" s="1"/>
  <c r="AF148" s="1"/>
  <c r="AG148" s="1"/>
  <c r="AH148" s="1"/>
  <c r="AI148" s="1"/>
  <c r="AJ148" s="1"/>
  <c r="AK148" s="1"/>
  <c r="AL148" s="1"/>
  <c r="R152"/>
  <c r="S152" s="1"/>
  <c r="T152" s="1"/>
  <c r="U152" s="1"/>
  <c r="V152" s="1"/>
  <c r="W152" s="1"/>
  <c r="X152" s="1"/>
  <c r="Y152" s="1"/>
  <c r="Z152" s="1"/>
  <c r="AA152" s="1"/>
  <c r="AB152" s="1"/>
  <c r="AC152" s="1"/>
  <c r="AD152" s="1"/>
  <c r="AE152" s="1"/>
  <c r="AF152" s="1"/>
  <c r="AG152" s="1"/>
  <c r="AH152" s="1"/>
  <c r="AI152" s="1"/>
  <c r="AJ152" s="1"/>
  <c r="AK152" s="1"/>
  <c r="AL152" s="1"/>
  <c r="R172"/>
  <c r="S172" s="1"/>
  <c r="T172" s="1"/>
  <c r="U172" s="1"/>
  <c r="V172" s="1"/>
  <c r="W172" s="1"/>
  <c r="X172" s="1"/>
  <c r="Y172" s="1"/>
  <c r="Z172" s="1"/>
  <c r="AA172" s="1"/>
  <c r="AB172" s="1"/>
  <c r="AC172" s="1"/>
  <c r="AD172" s="1"/>
  <c r="AE172" s="1"/>
  <c r="AF172" s="1"/>
  <c r="AG172" s="1"/>
  <c r="AH172" s="1"/>
  <c r="AI172" s="1"/>
  <c r="AJ172" s="1"/>
  <c r="AK172" s="1"/>
  <c r="AL172" s="1"/>
  <c r="R204"/>
  <c r="S204" s="1"/>
  <c r="T204" s="1"/>
  <c r="U204" s="1"/>
  <c r="V204" s="1"/>
  <c r="W204" s="1"/>
  <c r="X204" s="1"/>
  <c r="Y204" s="1"/>
  <c r="Z204" s="1"/>
  <c r="AA204" s="1"/>
  <c r="AB204" s="1"/>
  <c r="AC204" s="1"/>
  <c r="AD204" s="1"/>
  <c r="AE204" s="1"/>
  <c r="AF204" s="1"/>
  <c r="AG204" s="1"/>
  <c r="AH204" s="1"/>
  <c r="AI204" s="1"/>
  <c r="AJ204" s="1"/>
  <c r="AK204" s="1"/>
  <c r="AL204" s="1"/>
  <c r="R212"/>
  <c r="S212" s="1"/>
  <c r="T212" s="1"/>
  <c r="U212" s="1"/>
  <c r="V212" s="1"/>
  <c r="W212" s="1"/>
  <c r="X212" s="1"/>
  <c r="Y212" s="1"/>
  <c r="Z212" s="1"/>
  <c r="AA212" s="1"/>
  <c r="AB212" s="1"/>
  <c r="AC212" s="1"/>
  <c r="AD212" s="1"/>
  <c r="AE212" s="1"/>
  <c r="AF212" s="1"/>
  <c r="AG212" s="1"/>
  <c r="AH212" s="1"/>
  <c r="AI212" s="1"/>
  <c r="AJ212" s="1"/>
  <c r="AK212" s="1"/>
  <c r="AL212" s="1"/>
  <c r="R220"/>
  <c r="S220" s="1"/>
  <c r="T220" s="1"/>
  <c r="U220" s="1"/>
  <c r="V220" s="1"/>
  <c r="W220" s="1"/>
  <c r="X220" s="1"/>
  <c r="Y220" s="1"/>
  <c r="Z220" s="1"/>
  <c r="AA220" s="1"/>
  <c r="AB220" s="1"/>
  <c r="AC220" s="1"/>
  <c r="AD220" s="1"/>
  <c r="AE220" s="1"/>
  <c r="AF220" s="1"/>
  <c r="AG220" s="1"/>
  <c r="AH220" s="1"/>
  <c r="AI220" s="1"/>
  <c r="AJ220" s="1"/>
  <c r="AK220" s="1"/>
  <c r="AL220" s="1"/>
  <c r="R224"/>
  <c r="S224" s="1"/>
  <c r="T224" s="1"/>
  <c r="U224" s="1"/>
  <c r="V224" s="1"/>
  <c r="W224" s="1"/>
  <c r="X224" s="1"/>
  <c r="Y224" s="1"/>
  <c r="Z224" s="1"/>
  <c r="AA224" s="1"/>
  <c r="AB224" s="1"/>
  <c r="AC224" s="1"/>
  <c r="AD224" s="1"/>
  <c r="AE224" s="1"/>
  <c r="AF224" s="1"/>
  <c r="AG224" s="1"/>
  <c r="AH224" s="1"/>
  <c r="AI224" s="1"/>
  <c r="AJ224" s="1"/>
  <c r="AK224" s="1"/>
  <c r="AL224" s="1"/>
  <c r="R228"/>
  <c r="S228" s="1"/>
  <c r="T228" s="1"/>
  <c r="U228" s="1"/>
  <c r="V228" s="1"/>
  <c r="W228" s="1"/>
  <c r="X228" s="1"/>
  <c r="Y228" s="1"/>
  <c r="Z228" s="1"/>
  <c r="AA228" s="1"/>
  <c r="AB228" s="1"/>
  <c r="AC228" s="1"/>
  <c r="AD228" s="1"/>
  <c r="AE228" s="1"/>
  <c r="AF228" s="1"/>
  <c r="AG228" s="1"/>
  <c r="AH228" s="1"/>
  <c r="AI228" s="1"/>
  <c r="AJ228" s="1"/>
  <c r="AK228" s="1"/>
  <c r="AL228" s="1"/>
  <c r="R232"/>
  <c r="S232" s="1"/>
  <c r="T232" s="1"/>
  <c r="U232" s="1"/>
  <c r="R249"/>
  <c r="S249" s="1"/>
  <c r="T249" s="1"/>
  <c r="U249" s="1"/>
  <c r="V249" s="1"/>
  <c r="W249" s="1"/>
  <c r="X249" s="1"/>
  <c r="Y249" s="1"/>
  <c r="Z249" s="1"/>
  <c r="AA249" s="1"/>
  <c r="AB249" s="1"/>
  <c r="AC249" s="1"/>
  <c r="AD249" s="1"/>
  <c r="AE249" s="1"/>
  <c r="AF249" s="1"/>
  <c r="AG249" s="1"/>
  <c r="AH249" s="1"/>
  <c r="AI249" s="1"/>
  <c r="AJ249" s="1"/>
  <c r="AK249" s="1"/>
  <c r="AL249" s="1"/>
  <c r="R275"/>
  <c r="S275" s="1"/>
  <c r="T275" s="1"/>
  <c r="U275" s="1"/>
  <c r="R29"/>
  <c r="S29" s="1"/>
  <c r="T29" s="1"/>
  <c r="U29" s="1"/>
  <c r="R51"/>
  <c r="S51" s="1"/>
  <c r="T51" s="1"/>
  <c r="U51" s="1"/>
  <c r="V51" s="1"/>
  <c r="W51" s="1"/>
  <c r="X51" s="1"/>
  <c r="Y51" s="1"/>
  <c r="Z51" s="1"/>
  <c r="AA51" s="1"/>
  <c r="AB51" s="1"/>
  <c r="AC51" s="1"/>
  <c r="AD51" s="1"/>
  <c r="AE51" s="1"/>
  <c r="AF51" s="1"/>
  <c r="AG51" s="1"/>
  <c r="AH51" s="1"/>
  <c r="AI51" s="1"/>
  <c r="AJ51" s="1"/>
  <c r="AK51" s="1"/>
  <c r="AL51" s="1"/>
  <c r="R59"/>
  <c r="S59" s="1"/>
  <c r="T59" s="1"/>
  <c r="U59" s="1"/>
  <c r="R93"/>
  <c r="S93" s="1"/>
  <c r="T93" s="1"/>
  <c r="U93" s="1"/>
  <c r="V93" s="1"/>
  <c r="W93" s="1"/>
  <c r="X93" s="1"/>
  <c r="Y93" s="1"/>
  <c r="Z93" s="1"/>
  <c r="AA93" s="1"/>
  <c r="AB93" s="1"/>
  <c r="AC93" s="1"/>
  <c r="AD93" s="1"/>
  <c r="AE93" s="1"/>
  <c r="AF93" s="1"/>
  <c r="AG93" s="1"/>
  <c r="AH93" s="1"/>
  <c r="AI93" s="1"/>
  <c r="AJ93" s="1"/>
  <c r="AK93" s="1"/>
  <c r="AL93" s="1"/>
  <c r="R357"/>
  <c r="S357" s="1"/>
  <c r="T357" s="1"/>
  <c r="U357" s="1"/>
  <c r="V357" s="1"/>
  <c r="W357" s="1"/>
  <c r="X357" s="1"/>
  <c r="Y357" s="1"/>
  <c r="Z357" s="1"/>
  <c r="AA357" s="1"/>
  <c r="AB357" s="1"/>
  <c r="AC357" s="1"/>
  <c r="AD357" s="1"/>
  <c r="AE357" s="1"/>
  <c r="AF357" s="1"/>
  <c r="AG357" s="1"/>
  <c r="AH357" s="1"/>
  <c r="AI357" s="1"/>
  <c r="AJ357" s="1"/>
  <c r="AK357" s="1"/>
  <c r="AL357" s="1"/>
  <c r="R16"/>
  <c r="S16" s="1"/>
  <c r="T16" s="1"/>
  <c r="U16" s="1"/>
  <c r="R28"/>
  <c r="S28" s="1"/>
  <c r="T28" s="1"/>
  <c r="U28" s="1"/>
  <c r="V28" s="1"/>
  <c r="W28" s="1"/>
  <c r="X28" s="1"/>
  <c r="Y28" s="1"/>
  <c r="Z28" s="1"/>
  <c r="AA28" s="1"/>
  <c r="AB28" s="1"/>
  <c r="AC28" s="1"/>
  <c r="AD28" s="1"/>
  <c r="AE28" s="1"/>
  <c r="AF28" s="1"/>
  <c r="AG28" s="1"/>
  <c r="AH28" s="1"/>
  <c r="AI28" s="1"/>
  <c r="AJ28" s="1"/>
  <c r="AK28" s="1"/>
  <c r="AL28" s="1"/>
  <c r="R55"/>
  <c r="S55" s="1"/>
  <c r="T55" s="1"/>
  <c r="U55" s="1"/>
  <c r="V55" s="1"/>
  <c r="W55" s="1"/>
  <c r="X55" s="1"/>
  <c r="Y55" s="1"/>
  <c r="Z55" s="1"/>
  <c r="AA55" s="1"/>
  <c r="AB55" s="1"/>
  <c r="AC55" s="1"/>
  <c r="AD55" s="1"/>
  <c r="AE55" s="1"/>
  <c r="AF55" s="1"/>
  <c r="AG55" s="1"/>
  <c r="AH55" s="1"/>
  <c r="AI55" s="1"/>
  <c r="AJ55" s="1"/>
  <c r="AK55" s="1"/>
  <c r="AL55" s="1"/>
  <c r="R313"/>
  <c r="S313" s="1"/>
  <c r="T313" s="1"/>
  <c r="U313" s="1"/>
  <c r="R361"/>
  <c r="S361" s="1"/>
  <c r="T361" s="1"/>
  <c r="U361" s="1"/>
  <c r="V361" s="1"/>
  <c r="W361" s="1"/>
  <c r="X361" s="1"/>
  <c r="Y361" s="1"/>
  <c r="Z361" s="1"/>
  <c r="AA361" s="1"/>
  <c r="AB361" s="1"/>
  <c r="AC361" s="1"/>
  <c r="AD361" s="1"/>
  <c r="AE361" s="1"/>
  <c r="AF361" s="1"/>
  <c r="AG361" s="1"/>
  <c r="AH361" s="1"/>
  <c r="AI361" s="1"/>
  <c r="AJ361" s="1"/>
  <c r="AK361" s="1"/>
  <c r="AL361" s="1"/>
  <c r="R397"/>
  <c r="S397" s="1"/>
  <c r="T397" s="1"/>
  <c r="U397" s="1"/>
  <c r="R405"/>
  <c r="S405" s="1"/>
  <c r="T405" s="1"/>
  <c r="U405" s="1"/>
  <c r="V405" s="1"/>
  <c r="W405" s="1"/>
  <c r="X405" s="1"/>
  <c r="Y405" s="1"/>
  <c r="Z405" s="1"/>
  <c r="AA405" s="1"/>
  <c r="AB405" s="1"/>
  <c r="AC405" s="1"/>
  <c r="AD405" s="1"/>
  <c r="AE405" s="1"/>
  <c r="AF405" s="1"/>
  <c r="AG405" s="1"/>
  <c r="AH405" s="1"/>
  <c r="AI405" s="1"/>
  <c r="AJ405" s="1"/>
  <c r="AK405" s="1"/>
  <c r="AL405" s="1"/>
  <c r="R24"/>
  <c r="S24" s="1"/>
  <c r="T24" s="1"/>
  <c r="U24" s="1"/>
  <c r="V24" s="1"/>
  <c r="W24" s="1"/>
  <c r="X24" s="1"/>
  <c r="Y24" s="1"/>
  <c r="Z24" s="1"/>
  <c r="AA24" s="1"/>
  <c r="AB24" s="1"/>
  <c r="AC24" s="1"/>
  <c r="AD24" s="1"/>
  <c r="AE24" s="1"/>
  <c r="AF24" s="1"/>
  <c r="AG24" s="1"/>
  <c r="AH24" s="1"/>
  <c r="AI24" s="1"/>
  <c r="AJ24" s="1"/>
  <c r="AK24" s="1"/>
  <c r="AL24" s="1"/>
  <c r="R353"/>
  <c r="S353" s="1"/>
  <c r="T353" s="1"/>
  <c r="U353" s="1"/>
  <c r="R345"/>
  <c r="S345" s="1"/>
  <c r="T345" s="1"/>
  <c r="U345" s="1"/>
  <c r="V345" s="1"/>
  <c r="W345" s="1"/>
  <c r="X345" s="1"/>
  <c r="Y345" s="1"/>
  <c r="Z345" s="1"/>
  <c r="AA345" s="1"/>
  <c r="AB345" s="1"/>
  <c r="AC345" s="1"/>
  <c r="AD345" s="1"/>
  <c r="AE345" s="1"/>
  <c r="AF345" s="1"/>
  <c r="AG345" s="1"/>
  <c r="AH345" s="1"/>
  <c r="AI345" s="1"/>
  <c r="AJ345" s="1"/>
  <c r="AK345" s="1"/>
  <c r="AL345" s="1"/>
  <c r="R317"/>
  <c r="S317" s="1"/>
  <c r="T317" s="1"/>
  <c r="U317" s="1"/>
  <c r="V317" s="1"/>
  <c r="W317" s="1"/>
  <c r="X317" s="1"/>
  <c r="Y317" s="1"/>
  <c r="Z317" s="1"/>
  <c r="AA317" s="1"/>
  <c r="AB317" s="1"/>
  <c r="AC317" s="1"/>
  <c r="AD317" s="1"/>
  <c r="AE317" s="1"/>
  <c r="AF317" s="1"/>
  <c r="AG317" s="1"/>
  <c r="AH317" s="1"/>
  <c r="AI317" s="1"/>
  <c r="AJ317" s="1"/>
  <c r="AK317" s="1"/>
  <c r="AL317" s="1"/>
  <c r="R247"/>
  <c r="S247" s="1"/>
  <c r="T247" s="1"/>
  <c r="U247" s="1"/>
  <c r="V247" s="1"/>
  <c r="W247" s="1"/>
  <c r="X247" s="1"/>
  <c r="Y247" s="1"/>
  <c r="Z247" s="1"/>
  <c r="AA247" s="1"/>
  <c r="AB247" s="1"/>
  <c r="AC247" s="1"/>
  <c r="AD247" s="1"/>
  <c r="AE247" s="1"/>
  <c r="AF247" s="1"/>
  <c r="AG247" s="1"/>
  <c r="AH247" s="1"/>
  <c r="AI247" s="1"/>
  <c r="AJ247" s="1"/>
  <c r="AK247" s="1"/>
  <c r="AL247" s="1"/>
  <c r="R301"/>
  <c r="S301" s="1"/>
  <c r="T301" s="1"/>
  <c r="U301" s="1"/>
  <c r="V301" s="1"/>
  <c r="W301" s="1"/>
  <c r="X301" s="1"/>
  <c r="Y301" s="1"/>
  <c r="Z301" s="1"/>
  <c r="AA301" s="1"/>
  <c r="AB301" s="1"/>
  <c r="AC301" s="1"/>
  <c r="AD301" s="1"/>
  <c r="AE301" s="1"/>
  <c r="AF301" s="1"/>
  <c r="AG301" s="1"/>
  <c r="AH301" s="1"/>
  <c r="AI301" s="1"/>
  <c r="AJ301" s="1"/>
  <c r="AK301" s="1"/>
  <c r="AL301" s="1"/>
  <c r="R32"/>
  <c r="R45"/>
  <c r="S45" s="1"/>
  <c r="T45" s="1"/>
  <c r="U45" s="1"/>
  <c r="R49"/>
  <c r="S49" s="1"/>
  <c r="T49" s="1"/>
  <c r="U49" s="1"/>
  <c r="V49" s="1"/>
  <c r="W49" s="1"/>
  <c r="X49" s="1"/>
  <c r="Y49" s="1"/>
  <c r="Z49" s="1"/>
  <c r="AA49" s="1"/>
  <c r="AB49" s="1"/>
  <c r="AC49" s="1"/>
  <c r="AD49" s="1"/>
  <c r="AE49" s="1"/>
  <c r="AF49" s="1"/>
  <c r="AG49" s="1"/>
  <c r="AH49" s="1"/>
  <c r="AI49" s="1"/>
  <c r="AJ49" s="1"/>
  <c r="AK49" s="1"/>
  <c r="AL49" s="1"/>
  <c r="R84"/>
  <c r="S84" s="1"/>
  <c r="T84" s="1"/>
  <c r="U84" s="1"/>
  <c r="R216"/>
  <c r="S216" s="1"/>
  <c r="T216" s="1"/>
  <c r="U216" s="1"/>
  <c r="R132"/>
  <c r="S132" s="1"/>
  <c r="T132" s="1"/>
  <c r="U132" s="1"/>
  <c r="V132" s="1"/>
  <c r="W132" s="1"/>
  <c r="X132" s="1"/>
  <c r="Y132" s="1"/>
  <c r="Z132" s="1"/>
  <c r="AA132" s="1"/>
  <c r="AB132" s="1"/>
  <c r="AC132" s="1"/>
  <c r="AD132" s="1"/>
  <c r="AE132" s="1"/>
  <c r="AF132" s="1"/>
  <c r="AG132" s="1"/>
  <c r="AH132" s="1"/>
  <c r="AI132" s="1"/>
  <c r="AJ132" s="1"/>
  <c r="AK132" s="1"/>
  <c r="AL132" s="1"/>
  <c r="R108"/>
  <c r="S108" s="1"/>
  <c r="T108" s="1"/>
  <c r="U108" s="1"/>
  <c r="V108" s="1"/>
  <c r="W108" s="1"/>
  <c r="X108" s="1"/>
  <c r="Y108" s="1"/>
  <c r="Z108" s="1"/>
  <c r="AA108" s="1"/>
  <c r="AB108" s="1"/>
  <c r="AC108" s="1"/>
  <c r="AD108" s="1"/>
  <c r="AE108" s="1"/>
  <c r="AF108" s="1"/>
  <c r="AG108" s="1"/>
  <c r="AH108" s="1"/>
  <c r="AI108" s="1"/>
  <c r="AJ108" s="1"/>
  <c r="AK108" s="1"/>
  <c r="AL108" s="1"/>
  <c r="R112"/>
  <c r="S112" s="1"/>
  <c r="T112" s="1"/>
  <c r="U112" s="1"/>
  <c r="V112" s="1"/>
  <c r="W112" s="1"/>
  <c r="X112" s="1"/>
  <c r="Y112" s="1"/>
  <c r="Z112" s="1"/>
  <c r="AA112" s="1"/>
  <c r="AB112" s="1"/>
  <c r="AC112" s="1"/>
  <c r="AD112" s="1"/>
  <c r="AE112" s="1"/>
  <c r="AF112" s="1"/>
  <c r="AG112" s="1"/>
  <c r="AH112" s="1"/>
  <c r="AI112" s="1"/>
  <c r="AJ112" s="1"/>
  <c r="AK112" s="1"/>
  <c r="AL112" s="1"/>
  <c r="R116"/>
  <c r="S116" s="1"/>
  <c r="T116" s="1"/>
  <c r="U116" s="1"/>
  <c r="V116" s="1"/>
  <c r="W116" s="1"/>
  <c r="X116" s="1"/>
  <c r="Y116" s="1"/>
  <c r="Z116" s="1"/>
  <c r="AA116" s="1"/>
  <c r="AB116" s="1"/>
  <c r="AC116" s="1"/>
  <c r="AD116" s="1"/>
  <c r="AE116" s="1"/>
  <c r="AF116" s="1"/>
  <c r="AG116" s="1"/>
  <c r="AH116" s="1"/>
  <c r="AI116" s="1"/>
  <c r="AJ116" s="1"/>
  <c r="AK116" s="1"/>
  <c r="AL116" s="1"/>
  <c r="R121"/>
  <c r="S121" s="1"/>
  <c r="T121" s="1"/>
  <c r="U121" s="1"/>
  <c r="V121" s="1"/>
  <c r="W121" s="1"/>
  <c r="X121" s="1"/>
  <c r="Y121" s="1"/>
  <c r="Z121" s="1"/>
  <c r="AA121" s="1"/>
  <c r="AB121" s="1"/>
  <c r="AC121" s="1"/>
  <c r="AD121" s="1"/>
  <c r="AE121" s="1"/>
  <c r="AF121" s="1"/>
  <c r="AG121" s="1"/>
  <c r="AH121" s="1"/>
  <c r="AI121" s="1"/>
  <c r="AJ121" s="1"/>
  <c r="AK121" s="1"/>
  <c r="AL121" s="1"/>
  <c r="R125"/>
  <c r="S125" s="1"/>
  <c r="T125" s="1"/>
  <c r="U125" s="1"/>
  <c r="V125" s="1"/>
  <c r="W125" s="1"/>
  <c r="X125" s="1"/>
  <c r="Y125" s="1"/>
  <c r="Z125" s="1"/>
  <c r="AA125" s="1"/>
  <c r="AB125" s="1"/>
  <c r="AC125" s="1"/>
  <c r="AD125" s="1"/>
  <c r="AE125" s="1"/>
  <c r="AF125" s="1"/>
  <c r="AG125" s="1"/>
  <c r="AH125" s="1"/>
  <c r="AI125" s="1"/>
  <c r="AJ125" s="1"/>
  <c r="AK125" s="1"/>
  <c r="AL125" s="1"/>
  <c r="R133"/>
  <c r="S133" s="1"/>
  <c r="T133" s="1"/>
  <c r="U133" s="1"/>
  <c r="V133" s="1"/>
  <c r="W133" s="1"/>
  <c r="X133" s="1"/>
  <c r="Y133" s="1"/>
  <c r="Z133" s="1"/>
  <c r="AA133" s="1"/>
  <c r="AB133" s="1"/>
  <c r="AC133" s="1"/>
  <c r="AD133" s="1"/>
  <c r="AE133" s="1"/>
  <c r="AF133" s="1"/>
  <c r="AG133" s="1"/>
  <c r="AH133" s="1"/>
  <c r="AI133" s="1"/>
  <c r="AJ133" s="1"/>
  <c r="AK133" s="1"/>
  <c r="AL133" s="1"/>
  <c r="R137"/>
  <c r="S137" s="1"/>
  <c r="T137" s="1"/>
  <c r="U137" s="1"/>
  <c r="V137" s="1"/>
  <c r="W137" s="1"/>
  <c r="X137" s="1"/>
  <c r="Y137" s="1"/>
  <c r="Z137" s="1"/>
  <c r="AA137" s="1"/>
  <c r="AB137" s="1"/>
  <c r="AC137" s="1"/>
  <c r="AD137" s="1"/>
  <c r="AE137" s="1"/>
  <c r="AF137" s="1"/>
  <c r="AG137" s="1"/>
  <c r="AH137" s="1"/>
  <c r="AI137" s="1"/>
  <c r="AJ137" s="1"/>
  <c r="AK137" s="1"/>
  <c r="AL137" s="1"/>
  <c r="R141"/>
  <c r="S141" s="1"/>
  <c r="T141" s="1"/>
  <c r="U141" s="1"/>
  <c r="R279"/>
  <c r="S279" s="1"/>
  <c r="T279" s="1"/>
  <c r="U279" s="1"/>
  <c r="V279" s="1"/>
  <c r="W279" s="1"/>
  <c r="X279" s="1"/>
  <c r="Y279" s="1"/>
  <c r="Z279" s="1"/>
  <c r="AA279" s="1"/>
  <c r="AB279" s="1"/>
  <c r="AC279" s="1"/>
  <c r="AD279" s="1"/>
  <c r="AE279" s="1"/>
  <c r="AF279" s="1"/>
  <c r="AG279" s="1"/>
  <c r="AH279" s="1"/>
  <c r="AI279" s="1"/>
  <c r="AJ279" s="1"/>
  <c r="AK279" s="1"/>
  <c r="AL279" s="1"/>
  <c r="R287"/>
  <c r="S287" s="1"/>
  <c r="T287" s="1"/>
  <c r="U287" s="1"/>
  <c r="V287" s="1"/>
  <c r="W287" s="1"/>
  <c r="X287" s="1"/>
  <c r="Y287" s="1"/>
  <c r="Z287" s="1"/>
  <c r="AA287" s="1"/>
  <c r="AB287" s="1"/>
  <c r="AC287" s="1"/>
  <c r="AD287" s="1"/>
  <c r="AE287" s="1"/>
  <c r="AF287" s="1"/>
  <c r="AG287" s="1"/>
  <c r="AH287" s="1"/>
  <c r="AI287" s="1"/>
  <c r="AJ287" s="1"/>
  <c r="AK287" s="1"/>
  <c r="AL287" s="1"/>
  <c r="R156"/>
  <c r="S156" s="1"/>
  <c r="T156" s="1"/>
  <c r="U156" s="1"/>
  <c r="R164"/>
  <c r="S164" s="1"/>
  <c r="T164" s="1"/>
  <c r="U164" s="1"/>
  <c r="R168"/>
  <c r="S168" s="1"/>
  <c r="T168" s="1"/>
  <c r="U168" s="1"/>
  <c r="V168" s="1"/>
  <c r="W168" s="1"/>
  <c r="X168" s="1"/>
  <c r="Y168" s="1"/>
  <c r="Z168" s="1"/>
  <c r="AA168" s="1"/>
  <c r="AB168" s="1"/>
  <c r="AC168" s="1"/>
  <c r="AD168" s="1"/>
  <c r="AE168" s="1"/>
  <c r="AF168" s="1"/>
  <c r="AG168" s="1"/>
  <c r="AH168" s="1"/>
  <c r="AI168" s="1"/>
  <c r="AJ168" s="1"/>
  <c r="AK168" s="1"/>
  <c r="AL168" s="1"/>
  <c r="R180"/>
  <c r="R184"/>
  <c r="S184" s="1"/>
  <c r="T184" s="1"/>
  <c r="U184" s="1"/>
  <c r="R192"/>
  <c r="S192" s="1"/>
  <c r="T192" s="1"/>
  <c r="U192" s="1"/>
  <c r="R196"/>
  <c r="S196" s="1"/>
  <c r="T196" s="1"/>
  <c r="U196" s="1"/>
  <c r="V196" s="1"/>
  <c r="W196" s="1"/>
  <c r="X196" s="1"/>
  <c r="Y196" s="1"/>
  <c r="Z196" s="1"/>
  <c r="AA196" s="1"/>
  <c r="AB196" s="1"/>
  <c r="AC196" s="1"/>
  <c r="AD196" s="1"/>
  <c r="AE196" s="1"/>
  <c r="AF196" s="1"/>
  <c r="AG196" s="1"/>
  <c r="AH196" s="1"/>
  <c r="AI196" s="1"/>
  <c r="AJ196" s="1"/>
  <c r="AK196" s="1"/>
  <c r="AL196" s="1"/>
  <c r="R200"/>
  <c r="S200" s="1"/>
  <c r="T200" s="1"/>
  <c r="U200" s="1"/>
  <c r="V200" s="1"/>
  <c r="W200" s="1"/>
  <c r="X200" s="1"/>
  <c r="Y200" s="1"/>
  <c r="Z200" s="1"/>
  <c r="AA200" s="1"/>
  <c r="AB200" s="1"/>
  <c r="AC200" s="1"/>
  <c r="AD200" s="1"/>
  <c r="AE200" s="1"/>
  <c r="AF200" s="1"/>
  <c r="AG200" s="1"/>
  <c r="AH200" s="1"/>
  <c r="AI200" s="1"/>
  <c r="AJ200" s="1"/>
  <c r="AK200" s="1"/>
  <c r="AL200" s="1"/>
  <c r="R271"/>
  <c r="S271" s="1"/>
  <c r="T271" s="1"/>
  <c r="U271" s="1"/>
  <c r="R208"/>
  <c r="S208" s="1"/>
  <c r="T208" s="1"/>
  <c r="U208" s="1"/>
  <c r="R236"/>
  <c r="S236" s="1"/>
  <c r="T236" s="1"/>
  <c r="U236" s="1"/>
  <c r="V236" s="1"/>
  <c r="W236" s="1"/>
  <c r="X236" s="1"/>
  <c r="Y236" s="1"/>
  <c r="Z236" s="1"/>
  <c r="AA236" s="1"/>
  <c r="AB236" s="1"/>
  <c r="AC236" s="1"/>
  <c r="AD236" s="1"/>
  <c r="AE236" s="1"/>
  <c r="AF236" s="1"/>
  <c r="AG236" s="1"/>
  <c r="AH236" s="1"/>
  <c r="AI236" s="1"/>
  <c r="AJ236" s="1"/>
  <c r="AK236" s="1"/>
  <c r="AL236" s="1"/>
  <c r="R240"/>
  <c r="S240" s="1"/>
  <c r="T240" s="1"/>
  <c r="U240" s="1"/>
  <c r="V240" s="1"/>
  <c r="W240" s="1"/>
  <c r="X240" s="1"/>
  <c r="Y240" s="1"/>
  <c r="Z240" s="1"/>
  <c r="AA240" s="1"/>
  <c r="AB240" s="1"/>
  <c r="AC240" s="1"/>
  <c r="AD240" s="1"/>
  <c r="AE240" s="1"/>
  <c r="AF240" s="1"/>
  <c r="AG240" s="1"/>
  <c r="AH240" s="1"/>
  <c r="AI240" s="1"/>
  <c r="AJ240" s="1"/>
  <c r="AK240" s="1"/>
  <c r="AL240" s="1"/>
  <c r="R255"/>
  <c r="S255" s="1"/>
  <c r="T255" s="1"/>
  <c r="U255" s="1"/>
  <c r="R263"/>
  <c r="S263" s="1"/>
  <c r="T263" s="1"/>
  <c r="U263" s="1"/>
  <c r="R267"/>
  <c r="S267" s="1"/>
  <c r="T267" s="1"/>
  <c r="U267" s="1"/>
  <c r="R89"/>
  <c r="S89" s="1"/>
  <c r="T89" s="1"/>
  <c r="U89" s="1"/>
  <c r="R283"/>
  <c r="S283" s="1"/>
  <c r="T283" s="1"/>
  <c r="U283" s="1"/>
  <c r="R291"/>
  <c r="S291" s="1"/>
  <c r="T291" s="1"/>
  <c r="U291" s="1"/>
  <c r="R13"/>
  <c r="R17"/>
  <c r="S17" s="1"/>
  <c r="T17" s="1"/>
  <c r="U17" s="1"/>
  <c r="R25"/>
  <c r="S25" s="1"/>
  <c r="T25" s="1"/>
  <c r="U25" s="1"/>
  <c r="V25" s="1"/>
  <c r="W25" s="1"/>
  <c r="X25" s="1"/>
  <c r="Y25" s="1"/>
  <c r="Z25" s="1"/>
  <c r="AA25" s="1"/>
  <c r="AB25" s="1"/>
  <c r="AC25" s="1"/>
  <c r="AD25" s="1"/>
  <c r="AE25" s="1"/>
  <c r="AF25" s="1"/>
  <c r="AG25" s="1"/>
  <c r="AH25" s="1"/>
  <c r="AI25" s="1"/>
  <c r="AJ25" s="1"/>
  <c r="AK25" s="1"/>
  <c r="AL25" s="1"/>
  <c r="R33"/>
  <c r="S33" s="1"/>
  <c r="T33" s="1"/>
  <c r="U33" s="1"/>
  <c r="R37"/>
  <c r="S37" s="1"/>
  <c r="T37" s="1"/>
  <c r="U37" s="1"/>
  <c r="R39"/>
  <c r="S39" s="1"/>
  <c r="T39" s="1"/>
  <c r="U39" s="1"/>
  <c r="R43"/>
  <c r="S43" s="1"/>
  <c r="T43" s="1"/>
  <c r="U43" s="1"/>
  <c r="R47"/>
  <c r="S47" s="1"/>
  <c r="T47" s="1"/>
  <c r="U47" s="1"/>
  <c r="R102"/>
  <c r="S102" s="1"/>
  <c r="T102" s="1"/>
  <c r="U102" s="1"/>
  <c r="V102" s="1"/>
  <c r="W102" s="1"/>
  <c r="X102" s="1"/>
  <c r="Y102" s="1"/>
  <c r="Z102" s="1"/>
  <c r="AA102" s="1"/>
  <c r="AB102" s="1"/>
  <c r="AC102" s="1"/>
  <c r="AD102" s="1"/>
  <c r="AE102" s="1"/>
  <c r="AF102" s="1"/>
  <c r="AG102" s="1"/>
  <c r="AH102" s="1"/>
  <c r="AI102" s="1"/>
  <c r="AJ102" s="1"/>
  <c r="AK102" s="1"/>
  <c r="AL102" s="1"/>
  <c r="R63"/>
  <c r="S63" s="1"/>
  <c r="T63" s="1"/>
  <c r="U63" s="1"/>
  <c r="R68"/>
  <c r="S68" s="1"/>
  <c r="T68" s="1"/>
  <c r="U68" s="1"/>
  <c r="R73"/>
  <c r="S73" s="1"/>
  <c r="T73" s="1"/>
  <c r="U73" s="1"/>
  <c r="R77"/>
  <c r="S77" s="1"/>
  <c r="T77" s="1"/>
  <c r="U77" s="1"/>
  <c r="R81"/>
  <c r="S81" s="1"/>
  <c r="T81" s="1"/>
  <c r="U81" s="1"/>
  <c r="V81" s="1"/>
  <c r="W81" s="1"/>
  <c r="X81" s="1"/>
  <c r="Y81" s="1"/>
  <c r="Z81" s="1"/>
  <c r="AA81" s="1"/>
  <c r="AB81" s="1"/>
  <c r="AC81" s="1"/>
  <c r="AD81" s="1"/>
  <c r="AE81" s="1"/>
  <c r="AF81" s="1"/>
  <c r="AG81" s="1"/>
  <c r="AH81" s="1"/>
  <c r="AI81" s="1"/>
  <c r="AJ81" s="1"/>
  <c r="AK81" s="1"/>
  <c r="AL81" s="1"/>
  <c r="R85"/>
  <c r="S85" s="1"/>
  <c r="T85" s="1"/>
  <c r="U85" s="1"/>
  <c r="V85" s="1"/>
  <c r="W85" s="1"/>
  <c r="X85" s="1"/>
  <c r="Y85" s="1"/>
  <c r="Z85" s="1"/>
  <c r="AA85" s="1"/>
  <c r="AB85" s="1"/>
  <c r="AC85" s="1"/>
  <c r="AD85" s="1"/>
  <c r="AE85" s="1"/>
  <c r="AF85" s="1"/>
  <c r="AG85" s="1"/>
  <c r="AH85" s="1"/>
  <c r="AI85" s="1"/>
  <c r="AJ85" s="1"/>
  <c r="AK85" s="1"/>
  <c r="AL85" s="1"/>
  <c r="R97"/>
  <c r="S97" s="1"/>
  <c r="T97" s="1"/>
  <c r="U97" s="1"/>
  <c r="V97" s="1"/>
  <c r="W97" s="1"/>
  <c r="X97" s="1"/>
  <c r="Y97" s="1"/>
  <c r="Z97" s="1"/>
  <c r="AA97" s="1"/>
  <c r="AB97" s="1"/>
  <c r="AC97" s="1"/>
  <c r="AD97" s="1"/>
  <c r="AE97" s="1"/>
  <c r="AF97" s="1"/>
  <c r="AG97" s="1"/>
  <c r="AH97" s="1"/>
  <c r="AI97" s="1"/>
  <c r="AJ97" s="1"/>
  <c r="AK97" s="1"/>
  <c r="AL97" s="1"/>
  <c r="R106"/>
  <c r="S106" s="1"/>
  <c r="T106" s="1"/>
  <c r="U106" s="1"/>
  <c r="R110"/>
  <c r="S110" s="1"/>
  <c r="T110" s="1"/>
  <c r="U110" s="1"/>
  <c r="V110" s="1"/>
  <c r="W110" s="1"/>
  <c r="X110" s="1"/>
  <c r="Y110" s="1"/>
  <c r="Z110" s="1"/>
  <c r="AA110" s="1"/>
  <c r="AB110" s="1"/>
  <c r="AC110" s="1"/>
  <c r="AD110" s="1"/>
  <c r="AE110" s="1"/>
  <c r="AF110" s="1"/>
  <c r="AG110" s="1"/>
  <c r="AH110" s="1"/>
  <c r="AI110" s="1"/>
  <c r="AJ110" s="1"/>
  <c r="AK110" s="1"/>
  <c r="AL110" s="1"/>
  <c r="R114"/>
  <c r="R118"/>
  <c r="S118" s="1"/>
  <c r="T118" s="1"/>
  <c r="U118" s="1"/>
  <c r="V118" s="1"/>
  <c r="W118" s="1"/>
  <c r="X118" s="1"/>
  <c r="Y118" s="1"/>
  <c r="Z118" s="1"/>
  <c r="AA118" s="1"/>
  <c r="AB118" s="1"/>
  <c r="AC118" s="1"/>
  <c r="AD118" s="1"/>
  <c r="AE118" s="1"/>
  <c r="AF118" s="1"/>
  <c r="AG118" s="1"/>
  <c r="AH118" s="1"/>
  <c r="AI118" s="1"/>
  <c r="AJ118" s="1"/>
  <c r="AK118" s="1"/>
  <c r="AL118" s="1"/>
  <c r="R120"/>
  <c r="S120" s="1"/>
  <c r="T120" s="1"/>
  <c r="U120" s="1"/>
  <c r="R124"/>
  <c r="S124" s="1"/>
  <c r="T124" s="1"/>
  <c r="U124" s="1"/>
  <c r="R128"/>
  <c r="S128" s="1"/>
  <c r="T128" s="1"/>
  <c r="U128" s="1"/>
  <c r="V128" s="1"/>
  <c r="W128" s="1"/>
  <c r="X128" s="1"/>
  <c r="Y128" s="1"/>
  <c r="Z128" s="1"/>
  <c r="AA128" s="1"/>
  <c r="AB128" s="1"/>
  <c r="AC128" s="1"/>
  <c r="AD128" s="1"/>
  <c r="AE128" s="1"/>
  <c r="AF128" s="1"/>
  <c r="AG128" s="1"/>
  <c r="AH128" s="1"/>
  <c r="AI128" s="1"/>
  <c r="AJ128" s="1"/>
  <c r="AK128" s="1"/>
  <c r="AL128" s="1"/>
  <c r="R136"/>
  <c r="S136" s="1"/>
  <c r="T136" s="1"/>
  <c r="U136" s="1"/>
  <c r="R140"/>
  <c r="S140" s="1"/>
  <c r="T140" s="1"/>
  <c r="U140" s="1"/>
  <c r="V140" s="1"/>
  <c r="W140" s="1"/>
  <c r="X140" s="1"/>
  <c r="Y140" s="1"/>
  <c r="Z140" s="1"/>
  <c r="AA140" s="1"/>
  <c r="AB140" s="1"/>
  <c r="AC140" s="1"/>
  <c r="AD140" s="1"/>
  <c r="AE140" s="1"/>
  <c r="AF140" s="1"/>
  <c r="AG140" s="1"/>
  <c r="AH140" s="1"/>
  <c r="AI140" s="1"/>
  <c r="AJ140" s="1"/>
  <c r="AK140" s="1"/>
  <c r="AL140" s="1"/>
  <c r="R146"/>
  <c r="S146" s="1"/>
  <c r="T146" s="1"/>
  <c r="U146" s="1"/>
  <c r="V146" s="1"/>
  <c r="W146" s="1"/>
  <c r="X146" s="1"/>
  <c r="Y146" s="1"/>
  <c r="Z146" s="1"/>
  <c r="AA146" s="1"/>
  <c r="AB146" s="1"/>
  <c r="AC146" s="1"/>
  <c r="AD146" s="1"/>
  <c r="AE146" s="1"/>
  <c r="AF146" s="1"/>
  <c r="AG146" s="1"/>
  <c r="AH146" s="1"/>
  <c r="AI146" s="1"/>
  <c r="AJ146" s="1"/>
  <c r="AK146" s="1"/>
  <c r="AL146" s="1"/>
  <c r="R150"/>
  <c r="S150" s="1"/>
  <c r="T150" s="1"/>
  <c r="U150" s="1"/>
  <c r="R154"/>
  <c r="S154" s="1"/>
  <c r="T154" s="1"/>
  <c r="U154" s="1"/>
  <c r="R158"/>
  <c r="S158" s="1"/>
  <c r="T158" s="1"/>
  <c r="U158" s="1"/>
  <c r="V158" s="1"/>
  <c r="W158" s="1"/>
  <c r="X158" s="1"/>
  <c r="Y158" s="1"/>
  <c r="Z158" s="1"/>
  <c r="AA158" s="1"/>
  <c r="AB158" s="1"/>
  <c r="AC158" s="1"/>
  <c r="AD158" s="1"/>
  <c r="AE158" s="1"/>
  <c r="AF158" s="1"/>
  <c r="AG158" s="1"/>
  <c r="AH158" s="1"/>
  <c r="AI158" s="1"/>
  <c r="AJ158" s="1"/>
  <c r="AK158" s="1"/>
  <c r="AL158" s="1"/>
  <c r="R162"/>
  <c r="S162" s="1"/>
  <c r="T162" s="1"/>
  <c r="U162" s="1"/>
  <c r="V162" s="1"/>
  <c r="W162" s="1"/>
  <c r="X162" s="1"/>
  <c r="Y162" s="1"/>
  <c r="Z162" s="1"/>
  <c r="AA162" s="1"/>
  <c r="AB162" s="1"/>
  <c r="AC162" s="1"/>
  <c r="AD162" s="1"/>
  <c r="AE162" s="1"/>
  <c r="AF162" s="1"/>
  <c r="AG162" s="1"/>
  <c r="AH162" s="1"/>
  <c r="AI162" s="1"/>
  <c r="AJ162" s="1"/>
  <c r="AK162" s="1"/>
  <c r="AL162" s="1"/>
  <c r="R166"/>
  <c r="S166" s="1"/>
  <c r="T166" s="1"/>
  <c r="U166" s="1"/>
  <c r="V166" s="1"/>
  <c r="W166" s="1"/>
  <c r="X166" s="1"/>
  <c r="Y166" s="1"/>
  <c r="Z166" s="1"/>
  <c r="AA166" s="1"/>
  <c r="AB166" s="1"/>
  <c r="AC166" s="1"/>
  <c r="AD166" s="1"/>
  <c r="AE166" s="1"/>
  <c r="AF166" s="1"/>
  <c r="AG166" s="1"/>
  <c r="AH166" s="1"/>
  <c r="AI166" s="1"/>
  <c r="AJ166" s="1"/>
  <c r="AK166" s="1"/>
  <c r="AL166" s="1"/>
  <c r="R170"/>
  <c r="S170" s="1"/>
  <c r="T170" s="1"/>
  <c r="U170" s="1"/>
  <c r="V170" s="1"/>
  <c r="W170" s="1"/>
  <c r="X170" s="1"/>
  <c r="Y170" s="1"/>
  <c r="Z170" s="1"/>
  <c r="AA170" s="1"/>
  <c r="AB170" s="1"/>
  <c r="AC170" s="1"/>
  <c r="AD170" s="1"/>
  <c r="AE170" s="1"/>
  <c r="AF170" s="1"/>
  <c r="AG170" s="1"/>
  <c r="AH170" s="1"/>
  <c r="AI170" s="1"/>
  <c r="AJ170" s="1"/>
  <c r="AK170" s="1"/>
  <c r="AL170" s="1"/>
  <c r="R174"/>
  <c r="S174" s="1"/>
  <c r="T174" s="1"/>
  <c r="U174" s="1"/>
  <c r="V174" s="1"/>
  <c r="W174" s="1"/>
  <c r="X174" s="1"/>
  <c r="Y174" s="1"/>
  <c r="Z174" s="1"/>
  <c r="AA174" s="1"/>
  <c r="AB174" s="1"/>
  <c r="AC174" s="1"/>
  <c r="AD174" s="1"/>
  <c r="AE174" s="1"/>
  <c r="AF174" s="1"/>
  <c r="AG174" s="1"/>
  <c r="AH174" s="1"/>
  <c r="AI174" s="1"/>
  <c r="AJ174" s="1"/>
  <c r="AK174" s="1"/>
  <c r="AL174" s="1"/>
  <c r="R178"/>
  <c r="S178" s="1"/>
  <c r="T178" s="1"/>
  <c r="U178" s="1"/>
  <c r="V178" s="1"/>
  <c r="W178" s="1"/>
  <c r="X178" s="1"/>
  <c r="Y178" s="1"/>
  <c r="Z178" s="1"/>
  <c r="AA178" s="1"/>
  <c r="AB178" s="1"/>
  <c r="AC178" s="1"/>
  <c r="AD178" s="1"/>
  <c r="AE178" s="1"/>
  <c r="AF178" s="1"/>
  <c r="AG178" s="1"/>
  <c r="AH178" s="1"/>
  <c r="AI178" s="1"/>
  <c r="AJ178" s="1"/>
  <c r="AK178" s="1"/>
  <c r="AL178" s="1"/>
  <c r="R182"/>
  <c r="S182" s="1"/>
  <c r="T182" s="1"/>
  <c r="U182" s="1"/>
  <c r="V182" s="1"/>
  <c r="W182" s="1"/>
  <c r="X182" s="1"/>
  <c r="Y182" s="1"/>
  <c r="Z182" s="1"/>
  <c r="AA182" s="1"/>
  <c r="AB182" s="1"/>
  <c r="AC182" s="1"/>
  <c r="AD182" s="1"/>
  <c r="AE182" s="1"/>
  <c r="AF182" s="1"/>
  <c r="AG182" s="1"/>
  <c r="AH182" s="1"/>
  <c r="AI182" s="1"/>
  <c r="AJ182" s="1"/>
  <c r="AK182" s="1"/>
  <c r="AL182" s="1"/>
  <c r="R186"/>
  <c r="S186" s="1"/>
  <c r="T186" s="1"/>
  <c r="U186" s="1"/>
  <c r="V186" s="1"/>
  <c r="W186" s="1"/>
  <c r="X186" s="1"/>
  <c r="Y186" s="1"/>
  <c r="Z186" s="1"/>
  <c r="AA186" s="1"/>
  <c r="AB186" s="1"/>
  <c r="AC186" s="1"/>
  <c r="AD186" s="1"/>
  <c r="AE186" s="1"/>
  <c r="AF186" s="1"/>
  <c r="AG186" s="1"/>
  <c r="AH186" s="1"/>
  <c r="AI186" s="1"/>
  <c r="AJ186" s="1"/>
  <c r="AK186" s="1"/>
  <c r="AL186" s="1"/>
  <c r="R190"/>
  <c r="S190" s="1"/>
  <c r="T190" s="1"/>
  <c r="U190" s="1"/>
  <c r="V190" s="1"/>
  <c r="W190" s="1"/>
  <c r="X190" s="1"/>
  <c r="Y190" s="1"/>
  <c r="Z190" s="1"/>
  <c r="AA190" s="1"/>
  <c r="AB190" s="1"/>
  <c r="AC190" s="1"/>
  <c r="AD190" s="1"/>
  <c r="AE190" s="1"/>
  <c r="AF190" s="1"/>
  <c r="AG190" s="1"/>
  <c r="AH190" s="1"/>
  <c r="AI190" s="1"/>
  <c r="AJ190" s="1"/>
  <c r="AK190" s="1"/>
  <c r="AL190" s="1"/>
  <c r="R194"/>
  <c r="S194" s="1"/>
  <c r="T194" s="1"/>
  <c r="U194" s="1"/>
  <c r="V194" s="1"/>
  <c r="W194" s="1"/>
  <c r="X194" s="1"/>
  <c r="Y194" s="1"/>
  <c r="Z194" s="1"/>
  <c r="AA194" s="1"/>
  <c r="AB194" s="1"/>
  <c r="AC194" s="1"/>
  <c r="AD194" s="1"/>
  <c r="AE194" s="1"/>
  <c r="AF194" s="1"/>
  <c r="AG194" s="1"/>
  <c r="AH194" s="1"/>
  <c r="AI194" s="1"/>
  <c r="AJ194" s="1"/>
  <c r="AK194" s="1"/>
  <c r="AL194" s="1"/>
  <c r="R198"/>
  <c r="S198" s="1"/>
  <c r="T198" s="1"/>
  <c r="U198" s="1"/>
  <c r="R202"/>
  <c r="S202" s="1"/>
  <c r="T202" s="1"/>
  <c r="U202" s="1"/>
  <c r="V202" s="1"/>
  <c r="W202" s="1"/>
  <c r="X202" s="1"/>
  <c r="Y202" s="1"/>
  <c r="Z202" s="1"/>
  <c r="AA202" s="1"/>
  <c r="AB202" s="1"/>
  <c r="AC202" s="1"/>
  <c r="AD202" s="1"/>
  <c r="AE202" s="1"/>
  <c r="AF202" s="1"/>
  <c r="AG202" s="1"/>
  <c r="AH202" s="1"/>
  <c r="AI202" s="1"/>
  <c r="AJ202" s="1"/>
  <c r="AK202" s="1"/>
  <c r="AL202" s="1"/>
  <c r="R206"/>
  <c r="S206" s="1"/>
  <c r="T206" s="1"/>
  <c r="U206" s="1"/>
  <c r="R210"/>
  <c r="S210" s="1"/>
  <c r="T210" s="1"/>
  <c r="U210" s="1"/>
  <c r="R214"/>
  <c r="S214" s="1"/>
  <c r="T214" s="1"/>
  <c r="U214" s="1"/>
  <c r="R218"/>
  <c r="S218" s="1"/>
  <c r="T218" s="1"/>
  <c r="U218" s="1"/>
  <c r="V218" s="1"/>
  <c r="W218" s="1"/>
  <c r="X218" s="1"/>
  <c r="Y218" s="1"/>
  <c r="Z218" s="1"/>
  <c r="AA218" s="1"/>
  <c r="AB218" s="1"/>
  <c r="AC218" s="1"/>
  <c r="AD218" s="1"/>
  <c r="AE218" s="1"/>
  <c r="AF218" s="1"/>
  <c r="AG218" s="1"/>
  <c r="AH218" s="1"/>
  <c r="AI218" s="1"/>
  <c r="AJ218" s="1"/>
  <c r="AK218" s="1"/>
  <c r="AL218" s="1"/>
  <c r="R222"/>
  <c r="S222" s="1"/>
  <c r="T222" s="1"/>
  <c r="U222" s="1"/>
  <c r="V222" s="1"/>
  <c r="W222" s="1"/>
  <c r="X222" s="1"/>
  <c r="Y222" s="1"/>
  <c r="Z222" s="1"/>
  <c r="AA222" s="1"/>
  <c r="AB222" s="1"/>
  <c r="AC222" s="1"/>
  <c r="AD222" s="1"/>
  <c r="AE222" s="1"/>
  <c r="AF222" s="1"/>
  <c r="AG222" s="1"/>
  <c r="AH222" s="1"/>
  <c r="AI222" s="1"/>
  <c r="AJ222" s="1"/>
  <c r="AK222" s="1"/>
  <c r="AL222" s="1"/>
  <c r="R226"/>
  <c r="S226" s="1"/>
  <c r="T226" s="1"/>
  <c r="U226" s="1"/>
  <c r="V226" s="1"/>
  <c r="W226" s="1"/>
  <c r="X226" s="1"/>
  <c r="Y226" s="1"/>
  <c r="Z226" s="1"/>
  <c r="AA226" s="1"/>
  <c r="AB226" s="1"/>
  <c r="AC226" s="1"/>
  <c r="AD226" s="1"/>
  <c r="AE226" s="1"/>
  <c r="AF226" s="1"/>
  <c r="AG226" s="1"/>
  <c r="AH226" s="1"/>
  <c r="AI226" s="1"/>
  <c r="AJ226" s="1"/>
  <c r="AK226" s="1"/>
  <c r="AL226" s="1"/>
  <c r="R230"/>
  <c r="S230" s="1"/>
  <c r="T230" s="1"/>
  <c r="U230" s="1"/>
  <c r="R234"/>
  <c r="S234" s="1"/>
  <c r="T234" s="1"/>
  <c r="U234" s="1"/>
  <c r="R238"/>
  <c r="S238" s="1"/>
  <c r="T238" s="1"/>
  <c r="U238" s="1"/>
  <c r="V238" s="1"/>
  <c r="W238" s="1"/>
  <c r="X238" s="1"/>
  <c r="Y238" s="1"/>
  <c r="Z238" s="1"/>
  <c r="AA238" s="1"/>
  <c r="AB238" s="1"/>
  <c r="AC238" s="1"/>
  <c r="AD238" s="1"/>
  <c r="AE238" s="1"/>
  <c r="AF238" s="1"/>
  <c r="AG238" s="1"/>
  <c r="AH238" s="1"/>
  <c r="AI238" s="1"/>
  <c r="AJ238" s="1"/>
  <c r="AK238" s="1"/>
  <c r="AL238" s="1"/>
  <c r="R242"/>
  <c r="S242" s="1"/>
  <c r="T242" s="1"/>
  <c r="U242" s="1"/>
  <c r="V242" s="1"/>
  <c r="W242" s="1"/>
  <c r="X242" s="1"/>
  <c r="Y242" s="1"/>
  <c r="Z242" s="1"/>
  <c r="AA242" s="1"/>
  <c r="AB242" s="1"/>
  <c r="AC242" s="1"/>
  <c r="AD242" s="1"/>
  <c r="AE242" s="1"/>
  <c r="AF242" s="1"/>
  <c r="AG242" s="1"/>
  <c r="AH242" s="1"/>
  <c r="AI242" s="1"/>
  <c r="AJ242" s="1"/>
  <c r="AK242" s="1"/>
  <c r="AL242" s="1"/>
  <c r="R246"/>
  <c r="S246" s="1"/>
  <c r="T246" s="1"/>
  <c r="U246" s="1"/>
  <c r="R254"/>
  <c r="S254" s="1"/>
  <c r="T254" s="1"/>
  <c r="U254" s="1"/>
  <c r="R258"/>
  <c r="S258" s="1"/>
  <c r="T258" s="1"/>
  <c r="U258" s="1"/>
  <c r="R262"/>
  <c r="S262" s="1"/>
  <c r="T262" s="1"/>
  <c r="U262" s="1"/>
  <c r="V262" s="1"/>
  <c r="W262" s="1"/>
  <c r="X262" s="1"/>
  <c r="Y262" s="1"/>
  <c r="Z262" s="1"/>
  <c r="AA262" s="1"/>
  <c r="AB262" s="1"/>
  <c r="AC262" s="1"/>
  <c r="AD262" s="1"/>
  <c r="AE262" s="1"/>
  <c r="AF262" s="1"/>
  <c r="AG262" s="1"/>
  <c r="AH262" s="1"/>
  <c r="AI262" s="1"/>
  <c r="AJ262" s="1"/>
  <c r="AK262" s="1"/>
  <c r="AL262" s="1"/>
  <c r="R266"/>
  <c r="S266" s="1"/>
  <c r="T266" s="1"/>
  <c r="U266" s="1"/>
  <c r="R270"/>
  <c r="S270" s="1"/>
  <c r="T270" s="1"/>
  <c r="U270" s="1"/>
  <c r="V270" s="1"/>
  <c r="W270" s="1"/>
  <c r="X270" s="1"/>
  <c r="Y270" s="1"/>
  <c r="Z270" s="1"/>
  <c r="AA270" s="1"/>
  <c r="AB270" s="1"/>
  <c r="AC270" s="1"/>
  <c r="AD270" s="1"/>
  <c r="AE270" s="1"/>
  <c r="AF270" s="1"/>
  <c r="AG270" s="1"/>
  <c r="AH270" s="1"/>
  <c r="AI270" s="1"/>
  <c r="AJ270" s="1"/>
  <c r="AK270" s="1"/>
  <c r="AL270" s="1"/>
  <c r="R274"/>
  <c r="S274" s="1"/>
  <c r="T274" s="1"/>
  <c r="U274" s="1"/>
  <c r="R278"/>
  <c r="S278" s="1"/>
  <c r="T278" s="1"/>
  <c r="U278" s="1"/>
  <c r="V278" s="1"/>
  <c r="W278" s="1"/>
  <c r="X278" s="1"/>
  <c r="Y278" s="1"/>
  <c r="Z278" s="1"/>
  <c r="AA278" s="1"/>
  <c r="AB278" s="1"/>
  <c r="AC278" s="1"/>
  <c r="AD278" s="1"/>
  <c r="AE278" s="1"/>
  <c r="AF278" s="1"/>
  <c r="AG278" s="1"/>
  <c r="AH278" s="1"/>
  <c r="AI278" s="1"/>
  <c r="AJ278" s="1"/>
  <c r="AK278" s="1"/>
  <c r="AL278" s="1"/>
  <c r="R282"/>
  <c r="S282" s="1"/>
  <c r="T282" s="1"/>
  <c r="U282" s="1"/>
  <c r="V282" s="1"/>
  <c r="W282" s="1"/>
  <c r="X282" s="1"/>
  <c r="Y282" s="1"/>
  <c r="Z282" s="1"/>
  <c r="AA282" s="1"/>
  <c r="AB282" s="1"/>
  <c r="AC282" s="1"/>
  <c r="AD282" s="1"/>
  <c r="AE282" s="1"/>
  <c r="AF282" s="1"/>
  <c r="AG282" s="1"/>
  <c r="AH282" s="1"/>
  <c r="AI282" s="1"/>
  <c r="AJ282" s="1"/>
  <c r="AK282" s="1"/>
  <c r="AL282" s="1"/>
  <c r="R286"/>
  <c r="S286" s="1"/>
  <c r="T286" s="1"/>
  <c r="U286" s="1"/>
  <c r="V286" s="1"/>
  <c r="W286" s="1"/>
  <c r="X286" s="1"/>
  <c r="Y286" s="1"/>
  <c r="Z286" s="1"/>
  <c r="AA286" s="1"/>
  <c r="AB286" s="1"/>
  <c r="AC286" s="1"/>
  <c r="AD286" s="1"/>
  <c r="AE286" s="1"/>
  <c r="AF286" s="1"/>
  <c r="AG286" s="1"/>
  <c r="AH286" s="1"/>
  <c r="AI286" s="1"/>
  <c r="AJ286" s="1"/>
  <c r="AK286" s="1"/>
  <c r="AL286" s="1"/>
  <c r="R290"/>
  <c r="S290" s="1"/>
  <c r="T290" s="1"/>
  <c r="U290" s="1"/>
  <c r="R411"/>
  <c r="S411" s="1"/>
  <c r="T411" s="1"/>
  <c r="U411" s="1"/>
  <c r="R407"/>
  <c r="S407" s="1"/>
  <c r="T407" s="1"/>
  <c r="U407" s="1"/>
  <c r="V407" s="1"/>
  <c r="W407" s="1"/>
  <c r="X407" s="1"/>
  <c r="Y407" s="1"/>
  <c r="Z407" s="1"/>
  <c r="AA407" s="1"/>
  <c r="AB407" s="1"/>
  <c r="AC407" s="1"/>
  <c r="AD407" s="1"/>
  <c r="AE407" s="1"/>
  <c r="AF407" s="1"/>
  <c r="AG407" s="1"/>
  <c r="AH407" s="1"/>
  <c r="AI407" s="1"/>
  <c r="AJ407" s="1"/>
  <c r="AK407" s="1"/>
  <c r="AL407" s="1"/>
  <c r="R403"/>
  <c r="S403" s="1"/>
  <c r="T403" s="1"/>
  <c r="U403" s="1"/>
  <c r="V403" s="1"/>
  <c r="W403" s="1"/>
  <c r="X403" s="1"/>
  <c r="Y403" s="1"/>
  <c r="Z403" s="1"/>
  <c r="AA403" s="1"/>
  <c r="AB403" s="1"/>
  <c r="AC403" s="1"/>
  <c r="AD403" s="1"/>
  <c r="AE403" s="1"/>
  <c r="AF403" s="1"/>
  <c r="AG403" s="1"/>
  <c r="AH403" s="1"/>
  <c r="AI403" s="1"/>
  <c r="AJ403" s="1"/>
  <c r="AK403" s="1"/>
  <c r="AL403" s="1"/>
  <c r="R399"/>
  <c r="S399" s="1"/>
  <c r="T399" s="1"/>
  <c r="U399" s="1"/>
  <c r="R395"/>
  <c r="S395" s="1"/>
  <c r="T395" s="1"/>
  <c r="U395" s="1"/>
  <c r="R391"/>
  <c r="S391" s="1"/>
  <c r="T391" s="1"/>
  <c r="U391" s="1"/>
  <c r="V391" s="1"/>
  <c r="W391" s="1"/>
  <c r="X391" s="1"/>
  <c r="Y391" s="1"/>
  <c r="Z391" s="1"/>
  <c r="AA391" s="1"/>
  <c r="AB391" s="1"/>
  <c r="AC391" s="1"/>
  <c r="AD391" s="1"/>
  <c r="AE391" s="1"/>
  <c r="AF391" s="1"/>
  <c r="AG391" s="1"/>
  <c r="AH391" s="1"/>
  <c r="AI391" s="1"/>
  <c r="AJ391" s="1"/>
  <c r="AK391" s="1"/>
  <c r="AL391" s="1"/>
  <c r="R387"/>
  <c r="S387" s="1"/>
  <c r="T387" s="1"/>
  <c r="U387" s="1"/>
  <c r="V387" s="1"/>
  <c r="W387" s="1"/>
  <c r="X387" s="1"/>
  <c r="Y387" s="1"/>
  <c r="Z387" s="1"/>
  <c r="AA387" s="1"/>
  <c r="AB387" s="1"/>
  <c r="AC387" s="1"/>
  <c r="AD387" s="1"/>
  <c r="AE387" s="1"/>
  <c r="AF387" s="1"/>
  <c r="AG387" s="1"/>
  <c r="AH387" s="1"/>
  <c r="AI387" s="1"/>
  <c r="AJ387" s="1"/>
  <c r="AK387" s="1"/>
  <c r="AL387" s="1"/>
  <c r="R383"/>
  <c r="S383" s="1"/>
  <c r="T383" s="1"/>
  <c r="U383" s="1"/>
  <c r="V383" s="1"/>
  <c r="W383" s="1"/>
  <c r="X383" s="1"/>
  <c r="Y383" s="1"/>
  <c r="Z383" s="1"/>
  <c r="AA383" s="1"/>
  <c r="AB383" s="1"/>
  <c r="AC383" s="1"/>
  <c r="AD383" s="1"/>
  <c r="AE383" s="1"/>
  <c r="AF383" s="1"/>
  <c r="AG383" s="1"/>
  <c r="AH383" s="1"/>
  <c r="AI383" s="1"/>
  <c r="AJ383" s="1"/>
  <c r="AK383" s="1"/>
  <c r="AL383" s="1"/>
  <c r="R379"/>
  <c r="S379" s="1"/>
  <c r="T379" s="1"/>
  <c r="U379" s="1"/>
  <c r="V379" s="1"/>
  <c r="W379" s="1"/>
  <c r="X379" s="1"/>
  <c r="Y379" s="1"/>
  <c r="Z379" s="1"/>
  <c r="AA379" s="1"/>
  <c r="AB379" s="1"/>
  <c r="AC379" s="1"/>
  <c r="AD379" s="1"/>
  <c r="AE379" s="1"/>
  <c r="AF379" s="1"/>
  <c r="AG379" s="1"/>
  <c r="AH379" s="1"/>
  <c r="AI379" s="1"/>
  <c r="AJ379" s="1"/>
  <c r="AK379" s="1"/>
  <c r="AL379" s="1"/>
  <c r="R375"/>
  <c r="S375" s="1"/>
  <c r="T375" s="1"/>
  <c r="U375" s="1"/>
  <c r="V375" s="1"/>
  <c r="W375" s="1"/>
  <c r="X375" s="1"/>
  <c r="Y375" s="1"/>
  <c r="Z375" s="1"/>
  <c r="AA375" s="1"/>
  <c r="AB375" s="1"/>
  <c r="AC375" s="1"/>
  <c r="AD375" s="1"/>
  <c r="AE375" s="1"/>
  <c r="AF375" s="1"/>
  <c r="AG375" s="1"/>
  <c r="AH375" s="1"/>
  <c r="AI375" s="1"/>
  <c r="AJ375" s="1"/>
  <c r="AK375" s="1"/>
  <c r="AL375" s="1"/>
  <c r="R371"/>
  <c r="S371" s="1"/>
  <c r="T371" s="1"/>
  <c r="U371" s="1"/>
  <c r="R367"/>
  <c r="S367" s="1"/>
  <c r="T367" s="1"/>
  <c r="U367" s="1"/>
  <c r="V367" s="1"/>
  <c r="W367" s="1"/>
  <c r="X367" s="1"/>
  <c r="Y367" s="1"/>
  <c r="Z367" s="1"/>
  <c r="AA367" s="1"/>
  <c r="AB367" s="1"/>
  <c r="AC367" s="1"/>
  <c r="AD367" s="1"/>
  <c r="AE367" s="1"/>
  <c r="AF367" s="1"/>
  <c r="AG367" s="1"/>
  <c r="AH367" s="1"/>
  <c r="AI367" s="1"/>
  <c r="AJ367" s="1"/>
  <c r="AK367" s="1"/>
  <c r="AL367" s="1"/>
  <c r="R363"/>
  <c r="S363" s="1"/>
  <c r="T363" s="1"/>
  <c r="U363" s="1"/>
  <c r="R359"/>
  <c r="S359" s="1"/>
  <c r="T359" s="1"/>
  <c r="U359" s="1"/>
  <c r="V359" s="1"/>
  <c r="W359" s="1"/>
  <c r="X359" s="1"/>
  <c r="Y359" s="1"/>
  <c r="Z359" s="1"/>
  <c r="AA359" s="1"/>
  <c r="AB359" s="1"/>
  <c r="AC359" s="1"/>
  <c r="AD359" s="1"/>
  <c r="AE359" s="1"/>
  <c r="AF359" s="1"/>
  <c r="AG359" s="1"/>
  <c r="AH359" s="1"/>
  <c r="AI359" s="1"/>
  <c r="AJ359" s="1"/>
  <c r="AK359" s="1"/>
  <c r="AL359" s="1"/>
  <c r="R355"/>
  <c r="S355" s="1"/>
  <c r="T355" s="1"/>
  <c r="U355" s="1"/>
  <c r="V355" s="1"/>
  <c r="W355" s="1"/>
  <c r="X355" s="1"/>
  <c r="Y355" s="1"/>
  <c r="Z355" s="1"/>
  <c r="AA355" s="1"/>
  <c r="AB355" s="1"/>
  <c r="AC355" s="1"/>
  <c r="AD355" s="1"/>
  <c r="AE355" s="1"/>
  <c r="AF355" s="1"/>
  <c r="AG355" s="1"/>
  <c r="AH355" s="1"/>
  <c r="AI355" s="1"/>
  <c r="AJ355" s="1"/>
  <c r="AK355" s="1"/>
  <c r="AL355" s="1"/>
  <c r="R351"/>
  <c r="S351" s="1"/>
  <c r="T351" s="1"/>
  <c r="U351" s="1"/>
  <c r="R347"/>
  <c r="S347" s="1"/>
  <c r="T347" s="1"/>
  <c r="U347" s="1"/>
  <c r="R343"/>
  <c r="S343" s="1"/>
  <c r="T343" s="1"/>
  <c r="U343" s="1"/>
  <c r="R339"/>
  <c r="S339" s="1"/>
  <c r="T339" s="1"/>
  <c r="U339" s="1"/>
  <c r="R335"/>
  <c r="S335" s="1"/>
  <c r="T335" s="1"/>
  <c r="U335" s="1"/>
  <c r="V335" s="1"/>
  <c r="W335" s="1"/>
  <c r="X335" s="1"/>
  <c r="Y335" s="1"/>
  <c r="Z335" s="1"/>
  <c r="AA335" s="1"/>
  <c r="AB335" s="1"/>
  <c r="AC335" s="1"/>
  <c r="AD335" s="1"/>
  <c r="AE335" s="1"/>
  <c r="AF335" s="1"/>
  <c r="AG335" s="1"/>
  <c r="AH335" s="1"/>
  <c r="AI335" s="1"/>
  <c r="AJ335" s="1"/>
  <c r="AK335" s="1"/>
  <c r="AL335" s="1"/>
  <c r="R331"/>
  <c r="S331" s="1"/>
  <c r="T331" s="1"/>
  <c r="U331" s="1"/>
  <c r="V331" s="1"/>
  <c r="W331" s="1"/>
  <c r="X331" s="1"/>
  <c r="Y331" s="1"/>
  <c r="Z331" s="1"/>
  <c r="AA331" s="1"/>
  <c r="AB331" s="1"/>
  <c r="AC331" s="1"/>
  <c r="AD331" s="1"/>
  <c r="AE331" s="1"/>
  <c r="AF331" s="1"/>
  <c r="AG331" s="1"/>
  <c r="AH331" s="1"/>
  <c r="AI331" s="1"/>
  <c r="AJ331" s="1"/>
  <c r="AK331" s="1"/>
  <c r="AL331" s="1"/>
  <c r="R327"/>
  <c r="S327" s="1"/>
  <c r="T327" s="1"/>
  <c r="U327" s="1"/>
  <c r="V327" s="1"/>
  <c r="W327" s="1"/>
  <c r="X327" s="1"/>
  <c r="Y327" s="1"/>
  <c r="Z327" s="1"/>
  <c r="AA327" s="1"/>
  <c r="AB327" s="1"/>
  <c r="AC327" s="1"/>
  <c r="AD327" s="1"/>
  <c r="AE327" s="1"/>
  <c r="AF327" s="1"/>
  <c r="AG327" s="1"/>
  <c r="AH327" s="1"/>
  <c r="AI327" s="1"/>
  <c r="AJ327" s="1"/>
  <c r="AK327" s="1"/>
  <c r="AL327" s="1"/>
  <c r="R323"/>
  <c r="S323" s="1"/>
  <c r="T323" s="1"/>
  <c r="U323" s="1"/>
  <c r="R319"/>
  <c r="S319" s="1"/>
  <c r="T319" s="1"/>
  <c r="U319" s="1"/>
  <c r="R315"/>
  <c r="S315" s="1"/>
  <c r="T315" s="1"/>
  <c r="U315" s="1"/>
  <c r="V315" s="1"/>
  <c r="W315" s="1"/>
  <c r="X315" s="1"/>
  <c r="Y315" s="1"/>
  <c r="Z315" s="1"/>
  <c r="AA315" s="1"/>
  <c r="AB315" s="1"/>
  <c r="AC315" s="1"/>
  <c r="AD315" s="1"/>
  <c r="AE315" s="1"/>
  <c r="AF315" s="1"/>
  <c r="AG315" s="1"/>
  <c r="AH315" s="1"/>
  <c r="AI315" s="1"/>
  <c r="AJ315" s="1"/>
  <c r="AK315" s="1"/>
  <c r="AL315" s="1"/>
  <c r="R311"/>
  <c r="S311" s="1"/>
  <c r="T311" s="1"/>
  <c r="U311" s="1"/>
  <c r="R307"/>
  <c r="S307" s="1"/>
  <c r="T307" s="1"/>
  <c r="U307" s="1"/>
  <c r="R303"/>
  <c r="S303" s="1"/>
  <c r="T303" s="1"/>
  <c r="U303" s="1"/>
  <c r="V303" s="1"/>
  <c r="W303" s="1"/>
  <c r="X303" s="1"/>
  <c r="Y303" s="1"/>
  <c r="Z303" s="1"/>
  <c r="AA303" s="1"/>
  <c r="AB303" s="1"/>
  <c r="AC303" s="1"/>
  <c r="AD303" s="1"/>
  <c r="AE303" s="1"/>
  <c r="AF303" s="1"/>
  <c r="AG303" s="1"/>
  <c r="AH303" s="1"/>
  <c r="AI303" s="1"/>
  <c r="AJ303" s="1"/>
  <c r="AK303" s="1"/>
  <c r="AL303" s="1"/>
  <c r="R299"/>
  <c r="S299" s="1"/>
  <c r="T299" s="1"/>
  <c r="U299" s="1"/>
  <c r="R295"/>
  <c r="S295" s="1"/>
  <c r="T295" s="1"/>
  <c r="U295" s="1"/>
  <c r="R410"/>
  <c r="S410" s="1"/>
  <c r="T410" s="1"/>
  <c r="U410" s="1"/>
  <c r="R406"/>
  <c r="S406" s="1"/>
  <c r="T406" s="1"/>
  <c r="U406" s="1"/>
  <c r="R402"/>
  <c r="S402" s="1"/>
  <c r="T402" s="1"/>
  <c r="U402" s="1"/>
  <c r="V402" s="1"/>
  <c r="W402" s="1"/>
  <c r="X402" s="1"/>
  <c r="Y402" s="1"/>
  <c r="Z402" s="1"/>
  <c r="AA402" s="1"/>
  <c r="AB402" s="1"/>
  <c r="AC402" s="1"/>
  <c r="AD402" s="1"/>
  <c r="AE402" s="1"/>
  <c r="AF402" s="1"/>
  <c r="AG402" s="1"/>
  <c r="AH402" s="1"/>
  <c r="AI402" s="1"/>
  <c r="AJ402" s="1"/>
  <c r="AK402" s="1"/>
  <c r="AL402" s="1"/>
  <c r="R398"/>
  <c r="S398" s="1"/>
  <c r="T398" s="1"/>
  <c r="U398" s="1"/>
  <c r="R394"/>
  <c r="S394" s="1"/>
  <c r="T394" s="1"/>
  <c r="U394" s="1"/>
  <c r="V394" s="1"/>
  <c r="W394" s="1"/>
  <c r="X394" s="1"/>
  <c r="Y394" s="1"/>
  <c r="Z394" s="1"/>
  <c r="AA394" s="1"/>
  <c r="AB394" s="1"/>
  <c r="AC394" s="1"/>
  <c r="AD394" s="1"/>
  <c r="AE394" s="1"/>
  <c r="AF394" s="1"/>
  <c r="AG394" s="1"/>
  <c r="AH394" s="1"/>
  <c r="AI394" s="1"/>
  <c r="AJ394" s="1"/>
  <c r="AK394" s="1"/>
  <c r="AL394" s="1"/>
  <c r="R390"/>
  <c r="R386"/>
  <c r="S386" s="1"/>
  <c r="T386" s="1"/>
  <c r="U386" s="1"/>
  <c r="V386" s="1"/>
  <c r="W386" s="1"/>
  <c r="X386" s="1"/>
  <c r="Y386" s="1"/>
  <c r="Z386" s="1"/>
  <c r="AA386" s="1"/>
  <c r="AB386" s="1"/>
  <c r="AC386" s="1"/>
  <c r="AD386" s="1"/>
  <c r="AE386" s="1"/>
  <c r="AF386" s="1"/>
  <c r="AG386" s="1"/>
  <c r="AH386" s="1"/>
  <c r="AI386" s="1"/>
  <c r="AJ386" s="1"/>
  <c r="AK386" s="1"/>
  <c r="AL386" s="1"/>
  <c r="R382"/>
  <c r="R378"/>
  <c r="S378" s="1"/>
  <c r="T378" s="1"/>
  <c r="U378" s="1"/>
  <c r="V378" s="1"/>
  <c r="W378" s="1"/>
  <c r="X378" s="1"/>
  <c r="Y378" s="1"/>
  <c r="Z378" s="1"/>
  <c r="AA378" s="1"/>
  <c r="AB378" s="1"/>
  <c r="AC378" s="1"/>
  <c r="AD378" s="1"/>
  <c r="AE378" s="1"/>
  <c r="AF378" s="1"/>
  <c r="AG378" s="1"/>
  <c r="AH378" s="1"/>
  <c r="AI378" s="1"/>
  <c r="AJ378" s="1"/>
  <c r="AK378" s="1"/>
  <c r="AL378" s="1"/>
  <c r="R374"/>
  <c r="S374" s="1"/>
  <c r="T374" s="1"/>
  <c r="U374" s="1"/>
  <c r="R370"/>
  <c r="S370" s="1"/>
  <c r="T370" s="1"/>
  <c r="U370" s="1"/>
  <c r="V370" s="1"/>
  <c r="W370" s="1"/>
  <c r="X370" s="1"/>
  <c r="Y370" s="1"/>
  <c r="Z370" s="1"/>
  <c r="AA370" s="1"/>
  <c r="AB370" s="1"/>
  <c r="AC370" s="1"/>
  <c r="AD370" s="1"/>
  <c r="AE370" s="1"/>
  <c r="AF370" s="1"/>
  <c r="AG370" s="1"/>
  <c r="AH370" s="1"/>
  <c r="AI370" s="1"/>
  <c r="AJ370" s="1"/>
  <c r="AK370" s="1"/>
  <c r="AL370" s="1"/>
  <c r="R366"/>
  <c r="S366" s="1"/>
  <c r="T366" s="1"/>
  <c r="U366" s="1"/>
  <c r="V366" s="1"/>
  <c r="W366" s="1"/>
  <c r="X366" s="1"/>
  <c r="Y366" s="1"/>
  <c r="Z366" s="1"/>
  <c r="AA366" s="1"/>
  <c r="AB366" s="1"/>
  <c r="AC366" s="1"/>
  <c r="AD366" s="1"/>
  <c r="AE366" s="1"/>
  <c r="AF366" s="1"/>
  <c r="AG366" s="1"/>
  <c r="AH366" s="1"/>
  <c r="AI366" s="1"/>
  <c r="AJ366" s="1"/>
  <c r="AK366" s="1"/>
  <c r="AL366" s="1"/>
  <c r="R362"/>
  <c r="S362" s="1"/>
  <c r="T362" s="1"/>
  <c r="U362" s="1"/>
  <c r="V362" s="1"/>
  <c r="W362" s="1"/>
  <c r="X362" s="1"/>
  <c r="Y362" s="1"/>
  <c r="Z362" s="1"/>
  <c r="AA362" s="1"/>
  <c r="AB362" s="1"/>
  <c r="AC362" s="1"/>
  <c r="AD362" s="1"/>
  <c r="AE362" s="1"/>
  <c r="AF362" s="1"/>
  <c r="AG362" s="1"/>
  <c r="AH362" s="1"/>
  <c r="AI362" s="1"/>
  <c r="AJ362" s="1"/>
  <c r="AK362" s="1"/>
  <c r="AL362" s="1"/>
  <c r="R105"/>
  <c r="S105" s="1"/>
  <c r="T105" s="1"/>
  <c r="U105" s="1"/>
  <c r="R358"/>
  <c r="S358" s="1"/>
  <c r="T358" s="1"/>
  <c r="U358" s="1"/>
  <c r="V358" s="1"/>
  <c r="W358" s="1"/>
  <c r="X358" s="1"/>
  <c r="Y358" s="1"/>
  <c r="Z358" s="1"/>
  <c r="AA358" s="1"/>
  <c r="AB358" s="1"/>
  <c r="AC358" s="1"/>
  <c r="AD358" s="1"/>
  <c r="AE358" s="1"/>
  <c r="AF358" s="1"/>
  <c r="AG358" s="1"/>
  <c r="AH358" s="1"/>
  <c r="AI358" s="1"/>
  <c r="AJ358" s="1"/>
  <c r="AK358" s="1"/>
  <c r="AL358" s="1"/>
  <c r="R354"/>
  <c r="S354" s="1"/>
  <c r="T354" s="1"/>
  <c r="U354" s="1"/>
  <c r="V354" s="1"/>
  <c r="W354" s="1"/>
  <c r="X354" s="1"/>
  <c r="Y354" s="1"/>
  <c r="Z354" s="1"/>
  <c r="AA354" s="1"/>
  <c r="AB354" s="1"/>
  <c r="AC354" s="1"/>
  <c r="AD354" s="1"/>
  <c r="AE354" s="1"/>
  <c r="AF354" s="1"/>
  <c r="AG354" s="1"/>
  <c r="AH354" s="1"/>
  <c r="AI354" s="1"/>
  <c r="AJ354" s="1"/>
  <c r="AK354" s="1"/>
  <c r="AL354" s="1"/>
  <c r="R350"/>
  <c r="S350" s="1"/>
  <c r="T350" s="1"/>
  <c r="U350" s="1"/>
  <c r="V350" s="1"/>
  <c r="W350" s="1"/>
  <c r="X350" s="1"/>
  <c r="Y350" s="1"/>
  <c r="Z350" s="1"/>
  <c r="AA350" s="1"/>
  <c r="AB350" s="1"/>
  <c r="AC350" s="1"/>
  <c r="AD350" s="1"/>
  <c r="AE350" s="1"/>
  <c r="AF350" s="1"/>
  <c r="AG350" s="1"/>
  <c r="AH350" s="1"/>
  <c r="AI350" s="1"/>
  <c r="AJ350" s="1"/>
  <c r="AK350" s="1"/>
  <c r="AL350" s="1"/>
  <c r="R27"/>
  <c r="S27" s="1"/>
  <c r="T27" s="1"/>
  <c r="U27" s="1"/>
  <c r="R95"/>
  <c r="S95" s="1"/>
  <c r="T95" s="1"/>
  <c r="U95" s="1"/>
  <c r="R221"/>
  <c r="S221" s="1"/>
  <c r="T221" s="1"/>
  <c r="U221" s="1"/>
  <c r="R300"/>
  <c r="S300" s="1"/>
  <c r="T300" s="1"/>
  <c r="U300" s="1"/>
  <c r="V300" s="1"/>
  <c r="W300" s="1"/>
  <c r="X300" s="1"/>
  <c r="Y300" s="1"/>
  <c r="Z300" s="1"/>
  <c r="AA300" s="1"/>
  <c r="AB300" s="1"/>
  <c r="AC300" s="1"/>
  <c r="AD300" s="1"/>
  <c r="AE300" s="1"/>
  <c r="AF300" s="1"/>
  <c r="AG300" s="1"/>
  <c r="AH300" s="1"/>
  <c r="AI300" s="1"/>
  <c r="AJ300" s="1"/>
  <c r="AK300" s="1"/>
  <c r="AL300" s="1"/>
  <c r="R360"/>
  <c r="S360" s="1"/>
  <c r="T360" s="1"/>
  <c r="U360" s="1"/>
  <c r="R328"/>
  <c r="S328" s="1"/>
  <c r="T328" s="1"/>
  <c r="U328" s="1"/>
  <c r="R346"/>
  <c r="S346" s="1"/>
  <c r="T346" s="1"/>
  <c r="U346" s="1"/>
  <c r="V346" s="1"/>
  <c r="W346" s="1"/>
  <c r="X346" s="1"/>
  <c r="Y346" s="1"/>
  <c r="Z346" s="1"/>
  <c r="AA346" s="1"/>
  <c r="AB346" s="1"/>
  <c r="AC346" s="1"/>
  <c r="AD346" s="1"/>
  <c r="AE346" s="1"/>
  <c r="AF346" s="1"/>
  <c r="AG346" s="1"/>
  <c r="AH346" s="1"/>
  <c r="AI346" s="1"/>
  <c r="AJ346" s="1"/>
  <c r="AK346" s="1"/>
  <c r="AL346" s="1"/>
  <c r="R342"/>
  <c r="S342" s="1"/>
  <c r="T342" s="1"/>
  <c r="U342" s="1"/>
  <c r="R338"/>
  <c r="S338" s="1"/>
  <c r="T338" s="1"/>
  <c r="U338" s="1"/>
  <c r="R334"/>
  <c r="S334" s="1"/>
  <c r="T334" s="1"/>
  <c r="U334" s="1"/>
  <c r="V334" s="1"/>
  <c r="W334" s="1"/>
  <c r="X334" s="1"/>
  <c r="Y334" s="1"/>
  <c r="Z334" s="1"/>
  <c r="AA334" s="1"/>
  <c r="AB334" s="1"/>
  <c r="AC334" s="1"/>
  <c r="AD334" s="1"/>
  <c r="AE334" s="1"/>
  <c r="AF334" s="1"/>
  <c r="AG334" s="1"/>
  <c r="AH334" s="1"/>
  <c r="AI334" s="1"/>
  <c r="AJ334" s="1"/>
  <c r="AK334" s="1"/>
  <c r="AL334" s="1"/>
  <c r="R330"/>
  <c r="S330" s="1"/>
  <c r="T330" s="1"/>
  <c r="U330" s="1"/>
  <c r="R326"/>
  <c r="S326" s="1"/>
  <c r="T326" s="1"/>
  <c r="U326" s="1"/>
  <c r="V326" s="1"/>
  <c r="W326" s="1"/>
  <c r="X326" s="1"/>
  <c r="Y326" s="1"/>
  <c r="Z326" s="1"/>
  <c r="AA326" s="1"/>
  <c r="AB326" s="1"/>
  <c r="AC326" s="1"/>
  <c r="AD326" s="1"/>
  <c r="AE326" s="1"/>
  <c r="AF326" s="1"/>
  <c r="AG326" s="1"/>
  <c r="AH326" s="1"/>
  <c r="AI326" s="1"/>
  <c r="AJ326" s="1"/>
  <c r="AK326" s="1"/>
  <c r="AL326" s="1"/>
  <c r="R322"/>
  <c r="S322" s="1"/>
  <c r="T322" s="1"/>
  <c r="U322" s="1"/>
  <c r="V322" s="1"/>
  <c r="W322" s="1"/>
  <c r="X322" s="1"/>
  <c r="Y322" s="1"/>
  <c r="Z322" s="1"/>
  <c r="AA322" s="1"/>
  <c r="AB322" s="1"/>
  <c r="AC322" s="1"/>
  <c r="AD322" s="1"/>
  <c r="AE322" s="1"/>
  <c r="AF322" s="1"/>
  <c r="AG322" s="1"/>
  <c r="AH322" s="1"/>
  <c r="AI322" s="1"/>
  <c r="AJ322" s="1"/>
  <c r="AK322" s="1"/>
  <c r="AL322" s="1"/>
  <c r="R318"/>
  <c r="S318" s="1"/>
  <c r="T318" s="1"/>
  <c r="U318" s="1"/>
  <c r="R314"/>
  <c r="S314" s="1"/>
  <c r="T314" s="1"/>
  <c r="U314" s="1"/>
  <c r="R310"/>
  <c r="S310" s="1"/>
  <c r="T310" s="1"/>
  <c r="U310" s="1"/>
  <c r="V310" s="1"/>
  <c r="W310" s="1"/>
  <c r="X310" s="1"/>
  <c r="Y310" s="1"/>
  <c r="Z310" s="1"/>
  <c r="AA310" s="1"/>
  <c r="AB310" s="1"/>
  <c r="AC310" s="1"/>
  <c r="AD310" s="1"/>
  <c r="AE310" s="1"/>
  <c r="AF310" s="1"/>
  <c r="AG310" s="1"/>
  <c r="AH310" s="1"/>
  <c r="AI310" s="1"/>
  <c r="AJ310" s="1"/>
  <c r="AK310" s="1"/>
  <c r="AL310" s="1"/>
  <c r="R306"/>
  <c r="S306" s="1"/>
  <c r="T306" s="1"/>
  <c r="U306" s="1"/>
  <c r="R302"/>
  <c r="S302" s="1"/>
  <c r="T302" s="1"/>
  <c r="U302" s="1"/>
  <c r="R298"/>
  <c r="S298" s="1"/>
  <c r="T298" s="1"/>
  <c r="U298" s="1"/>
  <c r="V298" s="1"/>
  <c r="W298" s="1"/>
  <c r="X298" s="1"/>
  <c r="Y298" s="1"/>
  <c r="Z298" s="1"/>
  <c r="AA298" s="1"/>
  <c r="AB298" s="1"/>
  <c r="AC298" s="1"/>
  <c r="AD298" s="1"/>
  <c r="AE298" s="1"/>
  <c r="AF298" s="1"/>
  <c r="AG298" s="1"/>
  <c r="AH298" s="1"/>
  <c r="AI298" s="1"/>
  <c r="AJ298" s="1"/>
  <c r="AK298" s="1"/>
  <c r="AL298" s="1"/>
  <c r="R294"/>
  <c r="S294" s="1"/>
  <c r="T294" s="1"/>
  <c r="U294" s="1"/>
  <c r="R15"/>
  <c r="S15" s="1"/>
  <c r="T15" s="1"/>
  <c r="U15" s="1"/>
  <c r="R18"/>
  <c r="S18" s="1"/>
  <c r="T18" s="1"/>
  <c r="U18" s="1"/>
  <c r="V18" s="1"/>
  <c r="W18" s="1"/>
  <c r="X18" s="1"/>
  <c r="Y18" s="1"/>
  <c r="Z18" s="1"/>
  <c r="AA18" s="1"/>
  <c r="AB18" s="1"/>
  <c r="AC18" s="1"/>
  <c r="AD18" s="1"/>
  <c r="AE18" s="1"/>
  <c r="AF18" s="1"/>
  <c r="AG18" s="1"/>
  <c r="AH18" s="1"/>
  <c r="AI18" s="1"/>
  <c r="AJ18" s="1"/>
  <c r="AK18" s="1"/>
  <c r="AL18" s="1"/>
  <c r="R23"/>
  <c r="S23" s="1"/>
  <c r="T23" s="1"/>
  <c r="U23" s="1"/>
  <c r="V23" s="1"/>
  <c r="W23" s="1"/>
  <c r="X23" s="1"/>
  <c r="Y23" s="1"/>
  <c r="Z23" s="1"/>
  <c r="AA23" s="1"/>
  <c r="AB23" s="1"/>
  <c r="AC23" s="1"/>
  <c r="AD23" s="1"/>
  <c r="AE23" s="1"/>
  <c r="AF23" s="1"/>
  <c r="AG23" s="1"/>
  <c r="AH23" s="1"/>
  <c r="AI23" s="1"/>
  <c r="AJ23" s="1"/>
  <c r="AK23" s="1"/>
  <c r="AL23" s="1"/>
  <c r="R31"/>
  <c r="S31" s="1"/>
  <c r="T31" s="1"/>
  <c r="U31" s="1"/>
  <c r="V31" s="1"/>
  <c r="W31" s="1"/>
  <c r="X31" s="1"/>
  <c r="Y31" s="1"/>
  <c r="Z31" s="1"/>
  <c r="AA31" s="1"/>
  <c r="AB31" s="1"/>
  <c r="AC31" s="1"/>
  <c r="AD31" s="1"/>
  <c r="AE31" s="1"/>
  <c r="AF31" s="1"/>
  <c r="AG31" s="1"/>
  <c r="AH31" s="1"/>
  <c r="AI31" s="1"/>
  <c r="AJ31" s="1"/>
  <c r="AK31" s="1"/>
  <c r="AL31" s="1"/>
  <c r="R35"/>
  <c r="S35" s="1"/>
  <c r="T35" s="1"/>
  <c r="U35" s="1"/>
  <c r="V35" s="1"/>
  <c r="W35" s="1"/>
  <c r="X35" s="1"/>
  <c r="Y35" s="1"/>
  <c r="Z35" s="1"/>
  <c r="AA35" s="1"/>
  <c r="AB35" s="1"/>
  <c r="AC35" s="1"/>
  <c r="AD35" s="1"/>
  <c r="AE35" s="1"/>
  <c r="AF35" s="1"/>
  <c r="AG35" s="1"/>
  <c r="AH35" s="1"/>
  <c r="AI35" s="1"/>
  <c r="AJ35" s="1"/>
  <c r="AK35" s="1"/>
  <c r="AL35" s="1"/>
  <c r="R40"/>
  <c r="S40" s="1"/>
  <c r="T40" s="1"/>
  <c r="U40" s="1"/>
  <c r="V40" s="1"/>
  <c r="W40" s="1"/>
  <c r="X40" s="1"/>
  <c r="Y40" s="1"/>
  <c r="Z40" s="1"/>
  <c r="AA40" s="1"/>
  <c r="AB40" s="1"/>
  <c r="AC40" s="1"/>
  <c r="AD40" s="1"/>
  <c r="AE40" s="1"/>
  <c r="AF40" s="1"/>
  <c r="AG40" s="1"/>
  <c r="AH40" s="1"/>
  <c r="AI40" s="1"/>
  <c r="AJ40" s="1"/>
  <c r="AK40" s="1"/>
  <c r="AL40" s="1"/>
  <c r="R44"/>
  <c r="S44" s="1"/>
  <c r="T44" s="1"/>
  <c r="U44" s="1"/>
  <c r="V44" s="1"/>
  <c r="W44" s="1"/>
  <c r="X44" s="1"/>
  <c r="Y44" s="1"/>
  <c r="Z44" s="1"/>
  <c r="AA44" s="1"/>
  <c r="AB44" s="1"/>
  <c r="AC44" s="1"/>
  <c r="AD44" s="1"/>
  <c r="AE44" s="1"/>
  <c r="AF44" s="1"/>
  <c r="AG44" s="1"/>
  <c r="AH44" s="1"/>
  <c r="AI44" s="1"/>
  <c r="AJ44" s="1"/>
  <c r="AK44" s="1"/>
  <c r="AL44" s="1"/>
  <c r="R48"/>
  <c r="S48" s="1"/>
  <c r="T48" s="1"/>
  <c r="U48" s="1"/>
  <c r="V48" s="1"/>
  <c r="W48" s="1"/>
  <c r="X48" s="1"/>
  <c r="Y48" s="1"/>
  <c r="Z48" s="1"/>
  <c r="AA48" s="1"/>
  <c r="AB48" s="1"/>
  <c r="AC48" s="1"/>
  <c r="AD48" s="1"/>
  <c r="AE48" s="1"/>
  <c r="AF48" s="1"/>
  <c r="AG48" s="1"/>
  <c r="AH48" s="1"/>
  <c r="AI48" s="1"/>
  <c r="AJ48" s="1"/>
  <c r="AK48" s="1"/>
  <c r="AL48" s="1"/>
  <c r="R52"/>
  <c r="S52" s="1"/>
  <c r="T52" s="1"/>
  <c r="U52" s="1"/>
  <c r="R56"/>
  <c r="S56" s="1"/>
  <c r="T56" s="1"/>
  <c r="U56" s="1"/>
  <c r="V56" s="1"/>
  <c r="W56" s="1"/>
  <c r="X56" s="1"/>
  <c r="Y56" s="1"/>
  <c r="Z56" s="1"/>
  <c r="AA56" s="1"/>
  <c r="AB56" s="1"/>
  <c r="AC56" s="1"/>
  <c r="AD56" s="1"/>
  <c r="AE56" s="1"/>
  <c r="AF56" s="1"/>
  <c r="AG56" s="1"/>
  <c r="AH56" s="1"/>
  <c r="AI56" s="1"/>
  <c r="AJ56" s="1"/>
  <c r="AK56" s="1"/>
  <c r="AL56" s="1"/>
  <c r="R60"/>
  <c r="S60" s="1"/>
  <c r="T60" s="1"/>
  <c r="U60" s="1"/>
  <c r="R64"/>
  <c r="R67"/>
  <c r="R71"/>
  <c r="S71" s="1"/>
  <c r="T71" s="1"/>
  <c r="U71" s="1"/>
  <c r="R75"/>
  <c r="S75" s="1"/>
  <c r="T75" s="1"/>
  <c r="U75" s="1"/>
  <c r="V75" s="1"/>
  <c r="W75" s="1"/>
  <c r="X75" s="1"/>
  <c r="Y75" s="1"/>
  <c r="Z75" s="1"/>
  <c r="AA75" s="1"/>
  <c r="AB75" s="1"/>
  <c r="AC75" s="1"/>
  <c r="AD75" s="1"/>
  <c r="AE75" s="1"/>
  <c r="AF75" s="1"/>
  <c r="AG75" s="1"/>
  <c r="AH75" s="1"/>
  <c r="AI75" s="1"/>
  <c r="AJ75" s="1"/>
  <c r="AK75" s="1"/>
  <c r="AL75" s="1"/>
  <c r="R79"/>
  <c r="S79" s="1"/>
  <c r="T79" s="1"/>
  <c r="U79" s="1"/>
  <c r="R83"/>
  <c r="S83" s="1"/>
  <c r="T83" s="1"/>
  <c r="U83" s="1"/>
  <c r="R87"/>
  <c r="S87" s="1"/>
  <c r="T87" s="1"/>
  <c r="U87" s="1"/>
  <c r="R91"/>
  <c r="S91" s="1"/>
  <c r="T91" s="1"/>
  <c r="U91" s="1"/>
  <c r="R99"/>
  <c r="S99" s="1"/>
  <c r="T99" s="1"/>
  <c r="U99" s="1"/>
  <c r="R101"/>
  <c r="S101" s="1"/>
  <c r="T101" s="1"/>
  <c r="U101" s="1"/>
  <c r="V101" s="1"/>
  <c r="W101" s="1"/>
  <c r="X101" s="1"/>
  <c r="Y101" s="1"/>
  <c r="Z101" s="1"/>
  <c r="AA101" s="1"/>
  <c r="AB101" s="1"/>
  <c r="AC101" s="1"/>
  <c r="AD101" s="1"/>
  <c r="AE101" s="1"/>
  <c r="AF101" s="1"/>
  <c r="AG101" s="1"/>
  <c r="AH101" s="1"/>
  <c r="AI101" s="1"/>
  <c r="AJ101" s="1"/>
  <c r="AK101" s="1"/>
  <c r="AL101" s="1"/>
  <c r="R109"/>
  <c r="S109" s="1"/>
  <c r="T109" s="1"/>
  <c r="U109" s="1"/>
  <c r="R113"/>
  <c r="S113" s="1"/>
  <c r="T113" s="1"/>
  <c r="U113" s="1"/>
  <c r="R117"/>
  <c r="S117" s="1"/>
  <c r="T117" s="1"/>
  <c r="U117" s="1"/>
  <c r="V117" s="1"/>
  <c r="W117" s="1"/>
  <c r="X117" s="1"/>
  <c r="Y117" s="1"/>
  <c r="Z117" s="1"/>
  <c r="AA117" s="1"/>
  <c r="AB117" s="1"/>
  <c r="AC117" s="1"/>
  <c r="AD117" s="1"/>
  <c r="AE117" s="1"/>
  <c r="AF117" s="1"/>
  <c r="AG117" s="1"/>
  <c r="AH117" s="1"/>
  <c r="AI117" s="1"/>
  <c r="AJ117" s="1"/>
  <c r="AK117" s="1"/>
  <c r="AL117" s="1"/>
  <c r="R122"/>
  <c r="S122" s="1"/>
  <c r="T122" s="1"/>
  <c r="U122" s="1"/>
  <c r="R126"/>
  <c r="S126" s="1"/>
  <c r="T126" s="1"/>
  <c r="U126" s="1"/>
  <c r="R130"/>
  <c r="S130" s="1"/>
  <c r="T130" s="1"/>
  <c r="U130" s="1"/>
  <c r="R134"/>
  <c r="S134" s="1"/>
  <c r="T134" s="1"/>
  <c r="U134" s="1"/>
  <c r="R138"/>
  <c r="S138" s="1"/>
  <c r="T138" s="1"/>
  <c r="U138" s="1"/>
  <c r="R142"/>
  <c r="S142" s="1"/>
  <c r="T142" s="1"/>
  <c r="U142" s="1"/>
  <c r="V142" s="1"/>
  <c r="W142" s="1"/>
  <c r="X142" s="1"/>
  <c r="Y142" s="1"/>
  <c r="Z142" s="1"/>
  <c r="AA142" s="1"/>
  <c r="AB142" s="1"/>
  <c r="AC142" s="1"/>
  <c r="AD142" s="1"/>
  <c r="AE142" s="1"/>
  <c r="AF142" s="1"/>
  <c r="AG142" s="1"/>
  <c r="AH142" s="1"/>
  <c r="AI142" s="1"/>
  <c r="AJ142" s="1"/>
  <c r="AK142" s="1"/>
  <c r="AL142" s="1"/>
  <c r="R145"/>
  <c r="S145" s="1"/>
  <c r="T145" s="1"/>
  <c r="U145" s="1"/>
  <c r="R149"/>
  <c r="S149" s="1"/>
  <c r="T149" s="1"/>
  <c r="U149" s="1"/>
  <c r="V149" s="1"/>
  <c r="W149" s="1"/>
  <c r="X149" s="1"/>
  <c r="Y149" s="1"/>
  <c r="Z149" s="1"/>
  <c r="AA149" s="1"/>
  <c r="AB149" s="1"/>
  <c r="AC149" s="1"/>
  <c r="AD149" s="1"/>
  <c r="AE149" s="1"/>
  <c r="AF149" s="1"/>
  <c r="AG149" s="1"/>
  <c r="AH149" s="1"/>
  <c r="AI149" s="1"/>
  <c r="AJ149" s="1"/>
  <c r="AK149" s="1"/>
  <c r="AL149" s="1"/>
  <c r="R153"/>
  <c r="S153" s="1"/>
  <c r="T153" s="1"/>
  <c r="U153" s="1"/>
  <c r="R157"/>
  <c r="S157" s="1"/>
  <c r="T157" s="1"/>
  <c r="U157" s="1"/>
  <c r="R161"/>
  <c r="S161" s="1"/>
  <c r="T161" s="1"/>
  <c r="U161" s="1"/>
  <c r="V161" s="1"/>
  <c r="W161" s="1"/>
  <c r="X161" s="1"/>
  <c r="Y161" s="1"/>
  <c r="Z161" s="1"/>
  <c r="AA161" s="1"/>
  <c r="AB161" s="1"/>
  <c r="AC161" s="1"/>
  <c r="AD161" s="1"/>
  <c r="AE161" s="1"/>
  <c r="AF161" s="1"/>
  <c r="AG161" s="1"/>
  <c r="AH161" s="1"/>
  <c r="AI161" s="1"/>
  <c r="AJ161" s="1"/>
  <c r="AK161" s="1"/>
  <c r="AL161" s="1"/>
  <c r="R165"/>
  <c r="S165" s="1"/>
  <c r="T165" s="1"/>
  <c r="U165" s="1"/>
  <c r="V165" s="1"/>
  <c r="W165" s="1"/>
  <c r="X165" s="1"/>
  <c r="Y165" s="1"/>
  <c r="Z165" s="1"/>
  <c r="AA165" s="1"/>
  <c r="AB165" s="1"/>
  <c r="AC165" s="1"/>
  <c r="AD165" s="1"/>
  <c r="AE165" s="1"/>
  <c r="AF165" s="1"/>
  <c r="AG165" s="1"/>
  <c r="AH165" s="1"/>
  <c r="AI165" s="1"/>
  <c r="AJ165" s="1"/>
  <c r="AK165" s="1"/>
  <c r="AL165" s="1"/>
  <c r="R169"/>
  <c r="S169" s="1"/>
  <c r="T169" s="1"/>
  <c r="U169" s="1"/>
  <c r="R173"/>
  <c r="S173" s="1"/>
  <c r="T173" s="1"/>
  <c r="U173" s="1"/>
  <c r="V173" s="1"/>
  <c r="W173" s="1"/>
  <c r="X173" s="1"/>
  <c r="Y173" s="1"/>
  <c r="Z173" s="1"/>
  <c r="AA173" s="1"/>
  <c r="AB173" s="1"/>
  <c r="AC173" s="1"/>
  <c r="AD173" s="1"/>
  <c r="AE173" s="1"/>
  <c r="AF173" s="1"/>
  <c r="AG173" s="1"/>
  <c r="AH173" s="1"/>
  <c r="AI173" s="1"/>
  <c r="AJ173" s="1"/>
  <c r="AK173" s="1"/>
  <c r="AL173" s="1"/>
  <c r="R177"/>
  <c r="S177" s="1"/>
  <c r="T177" s="1"/>
  <c r="U177" s="1"/>
  <c r="V177" s="1"/>
  <c r="W177" s="1"/>
  <c r="X177" s="1"/>
  <c r="Y177" s="1"/>
  <c r="Z177" s="1"/>
  <c r="AA177" s="1"/>
  <c r="AB177" s="1"/>
  <c r="AC177" s="1"/>
  <c r="AD177" s="1"/>
  <c r="AE177" s="1"/>
  <c r="AF177" s="1"/>
  <c r="AG177" s="1"/>
  <c r="AH177" s="1"/>
  <c r="AI177" s="1"/>
  <c r="AJ177" s="1"/>
  <c r="AK177" s="1"/>
  <c r="AL177" s="1"/>
  <c r="R181"/>
  <c r="S181" s="1"/>
  <c r="T181" s="1"/>
  <c r="U181" s="1"/>
  <c r="V181" s="1"/>
  <c r="W181" s="1"/>
  <c r="X181" s="1"/>
  <c r="Y181" s="1"/>
  <c r="Z181" s="1"/>
  <c r="AA181" s="1"/>
  <c r="AB181" s="1"/>
  <c r="AC181" s="1"/>
  <c r="AD181" s="1"/>
  <c r="AE181" s="1"/>
  <c r="AF181" s="1"/>
  <c r="AG181" s="1"/>
  <c r="AH181" s="1"/>
  <c r="AI181" s="1"/>
  <c r="AJ181" s="1"/>
  <c r="AK181" s="1"/>
  <c r="AL181" s="1"/>
  <c r="R185"/>
  <c r="S185" s="1"/>
  <c r="T185" s="1"/>
  <c r="U185" s="1"/>
  <c r="V185" s="1"/>
  <c r="W185" s="1"/>
  <c r="X185" s="1"/>
  <c r="Y185" s="1"/>
  <c r="Z185" s="1"/>
  <c r="AA185" s="1"/>
  <c r="AB185" s="1"/>
  <c r="AC185" s="1"/>
  <c r="AD185" s="1"/>
  <c r="AE185" s="1"/>
  <c r="AF185" s="1"/>
  <c r="AG185" s="1"/>
  <c r="AH185" s="1"/>
  <c r="AI185" s="1"/>
  <c r="AJ185" s="1"/>
  <c r="AK185" s="1"/>
  <c r="AL185" s="1"/>
  <c r="R189"/>
  <c r="S189" s="1"/>
  <c r="T189" s="1"/>
  <c r="U189" s="1"/>
  <c r="V189" s="1"/>
  <c r="W189" s="1"/>
  <c r="X189" s="1"/>
  <c r="Y189" s="1"/>
  <c r="Z189" s="1"/>
  <c r="AA189" s="1"/>
  <c r="AB189" s="1"/>
  <c r="AC189" s="1"/>
  <c r="AD189" s="1"/>
  <c r="AE189" s="1"/>
  <c r="AF189" s="1"/>
  <c r="AG189" s="1"/>
  <c r="AH189" s="1"/>
  <c r="AI189" s="1"/>
  <c r="AJ189" s="1"/>
  <c r="AK189" s="1"/>
  <c r="AL189" s="1"/>
  <c r="R193"/>
  <c r="S193" s="1"/>
  <c r="T193" s="1"/>
  <c r="U193" s="1"/>
  <c r="R197"/>
  <c r="S197" s="1"/>
  <c r="T197" s="1"/>
  <c r="U197" s="1"/>
  <c r="R201"/>
  <c r="S201" s="1"/>
  <c r="T201" s="1"/>
  <c r="U201" s="1"/>
  <c r="R205"/>
  <c r="S205" s="1"/>
  <c r="T205" s="1"/>
  <c r="U205" s="1"/>
  <c r="V205" s="1"/>
  <c r="W205" s="1"/>
  <c r="X205" s="1"/>
  <c r="Y205" s="1"/>
  <c r="Z205" s="1"/>
  <c r="AA205" s="1"/>
  <c r="AB205" s="1"/>
  <c r="AC205" s="1"/>
  <c r="AD205" s="1"/>
  <c r="AE205" s="1"/>
  <c r="AF205" s="1"/>
  <c r="AG205" s="1"/>
  <c r="AH205" s="1"/>
  <c r="AI205" s="1"/>
  <c r="AJ205" s="1"/>
  <c r="AK205" s="1"/>
  <c r="AL205" s="1"/>
  <c r="R209"/>
  <c r="S209" s="1"/>
  <c r="T209" s="1"/>
  <c r="U209" s="1"/>
  <c r="V209" s="1"/>
  <c r="W209" s="1"/>
  <c r="X209" s="1"/>
  <c r="Y209" s="1"/>
  <c r="Z209" s="1"/>
  <c r="AA209" s="1"/>
  <c r="AB209" s="1"/>
  <c r="AC209" s="1"/>
  <c r="AD209" s="1"/>
  <c r="AE209" s="1"/>
  <c r="AF209" s="1"/>
  <c r="AG209" s="1"/>
  <c r="AH209" s="1"/>
  <c r="AI209" s="1"/>
  <c r="AJ209" s="1"/>
  <c r="AK209" s="1"/>
  <c r="AL209" s="1"/>
  <c r="R213"/>
  <c r="S213" s="1"/>
  <c r="T213" s="1"/>
  <c r="U213" s="1"/>
  <c r="V213" s="1"/>
  <c r="W213" s="1"/>
  <c r="X213" s="1"/>
  <c r="Y213" s="1"/>
  <c r="Z213" s="1"/>
  <c r="AA213" s="1"/>
  <c r="AB213" s="1"/>
  <c r="AC213" s="1"/>
  <c r="AD213" s="1"/>
  <c r="AE213" s="1"/>
  <c r="AF213" s="1"/>
  <c r="AG213" s="1"/>
  <c r="AH213" s="1"/>
  <c r="AI213" s="1"/>
  <c r="AJ213" s="1"/>
  <c r="AK213" s="1"/>
  <c r="AL213" s="1"/>
  <c r="R217"/>
  <c r="S217" s="1"/>
  <c r="T217" s="1"/>
  <c r="U217" s="1"/>
  <c r="R225"/>
  <c r="S225" s="1"/>
  <c r="T225" s="1"/>
  <c r="U225" s="1"/>
  <c r="V225" s="1"/>
  <c r="W225" s="1"/>
  <c r="X225" s="1"/>
  <c r="Y225" s="1"/>
  <c r="Z225" s="1"/>
  <c r="AA225" s="1"/>
  <c r="AB225" s="1"/>
  <c r="AC225" s="1"/>
  <c r="AD225" s="1"/>
  <c r="AE225" s="1"/>
  <c r="AF225" s="1"/>
  <c r="AG225" s="1"/>
  <c r="AH225" s="1"/>
  <c r="AI225" s="1"/>
  <c r="AJ225" s="1"/>
  <c r="AK225" s="1"/>
  <c r="AL225" s="1"/>
  <c r="R229"/>
  <c r="S229" s="1"/>
  <c r="T229" s="1"/>
  <c r="U229" s="1"/>
  <c r="R233"/>
  <c r="S233" s="1"/>
  <c r="T233" s="1"/>
  <c r="U233" s="1"/>
  <c r="V233" s="1"/>
  <c r="W233" s="1"/>
  <c r="X233" s="1"/>
  <c r="Y233" s="1"/>
  <c r="Z233" s="1"/>
  <c r="AA233" s="1"/>
  <c r="AB233" s="1"/>
  <c r="AC233" s="1"/>
  <c r="AD233" s="1"/>
  <c r="AE233" s="1"/>
  <c r="AF233" s="1"/>
  <c r="AG233" s="1"/>
  <c r="AH233" s="1"/>
  <c r="AI233" s="1"/>
  <c r="AJ233" s="1"/>
  <c r="AK233" s="1"/>
  <c r="AL233" s="1"/>
  <c r="R237"/>
  <c r="S237" s="1"/>
  <c r="T237" s="1"/>
  <c r="U237" s="1"/>
  <c r="R241"/>
  <c r="S241" s="1"/>
  <c r="T241" s="1"/>
  <c r="U241" s="1"/>
  <c r="R245"/>
  <c r="S245" s="1"/>
  <c r="T245" s="1"/>
  <c r="U245" s="1"/>
  <c r="V245" s="1"/>
  <c r="W245" s="1"/>
  <c r="X245" s="1"/>
  <c r="Y245" s="1"/>
  <c r="Z245" s="1"/>
  <c r="AA245" s="1"/>
  <c r="AB245" s="1"/>
  <c r="AC245" s="1"/>
  <c r="AD245" s="1"/>
  <c r="AE245" s="1"/>
  <c r="AF245" s="1"/>
  <c r="AG245" s="1"/>
  <c r="AH245" s="1"/>
  <c r="AI245" s="1"/>
  <c r="AJ245" s="1"/>
  <c r="AK245" s="1"/>
  <c r="AL245" s="1"/>
  <c r="R248"/>
  <c r="S248" s="1"/>
  <c r="T248" s="1"/>
  <c r="U248" s="1"/>
  <c r="V248" s="1"/>
  <c r="W248" s="1"/>
  <c r="X248" s="1"/>
  <c r="Y248" s="1"/>
  <c r="Z248" s="1"/>
  <c r="AA248" s="1"/>
  <c r="AB248" s="1"/>
  <c r="AC248" s="1"/>
  <c r="AD248" s="1"/>
  <c r="AE248" s="1"/>
  <c r="AF248" s="1"/>
  <c r="AG248" s="1"/>
  <c r="AH248" s="1"/>
  <c r="AI248" s="1"/>
  <c r="AJ248" s="1"/>
  <c r="AK248" s="1"/>
  <c r="AL248" s="1"/>
  <c r="R251"/>
  <c r="S251" s="1"/>
  <c r="T251" s="1"/>
  <c r="U251" s="1"/>
  <c r="R253"/>
  <c r="S253" s="1"/>
  <c r="T253" s="1"/>
  <c r="U253" s="1"/>
  <c r="V253" s="1"/>
  <c r="W253" s="1"/>
  <c r="X253" s="1"/>
  <c r="Y253" s="1"/>
  <c r="Z253" s="1"/>
  <c r="AA253" s="1"/>
  <c r="AB253" s="1"/>
  <c r="AC253" s="1"/>
  <c r="AD253" s="1"/>
  <c r="AE253" s="1"/>
  <c r="AF253" s="1"/>
  <c r="AG253" s="1"/>
  <c r="AH253" s="1"/>
  <c r="AI253" s="1"/>
  <c r="AJ253" s="1"/>
  <c r="AK253" s="1"/>
  <c r="AL253" s="1"/>
  <c r="R256"/>
  <c r="S256" s="1"/>
  <c r="T256" s="1"/>
  <c r="U256" s="1"/>
  <c r="V256" s="1"/>
  <c r="W256" s="1"/>
  <c r="X256" s="1"/>
  <c r="Y256" s="1"/>
  <c r="Z256" s="1"/>
  <c r="AA256" s="1"/>
  <c r="AB256" s="1"/>
  <c r="AC256" s="1"/>
  <c r="AD256" s="1"/>
  <c r="AE256" s="1"/>
  <c r="AF256" s="1"/>
  <c r="AG256" s="1"/>
  <c r="AH256" s="1"/>
  <c r="AI256" s="1"/>
  <c r="AJ256" s="1"/>
  <c r="AK256" s="1"/>
  <c r="AL256" s="1"/>
  <c r="R260"/>
  <c r="R264"/>
  <c r="S264" s="1"/>
  <c r="T264" s="1"/>
  <c r="U264" s="1"/>
  <c r="V264" s="1"/>
  <c r="W264" s="1"/>
  <c r="X264" s="1"/>
  <c r="Y264" s="1"/>
  <c r="Z264" s="1"/>
  <c r="AA264" s="1"/>
  <c r="AB264" s="1"/>
  <c r="AC264" s="1"/>
  <c r="AD264" s="1"/>
  <c r="AE264" s="1"/>
  <c r="AF264" s="1"/>
  <c r="AG264" s="1"/>
  <c r="AH264" s="1"/>
  <c r="AI264" s="1"/>
  <c r="AJ264" s="1"/>
  <c r="AK264" s="1"/>
  <c r="AL264" s="1"/>
  <c r="R268"/>
  <c r="S268" s="1"/>
  <c r="T268" s="1"/>
  <c r="U268" s="1"/>
  <c r="R272"/>
  <c r="S272" s="1"/>
  <c r="T272" s="1"/>
  <c r="U272" s="1"/>
  <c r="V272" s="1"/>
  <c r="W272" s="1"/>
  <c r="X272" s="1"/>
  <c r="Y272" s="1"/>
  <c r="Z272" s="1"/>
  <c r="AA272" s="1"/>
  <c r="AB272" s="1"/>
  <c r="AC272" s="1"/>
  <c r="AD272" s="1"/>
  <c r="AE272" s="1"/>
  <c r="AF272" s="1"/>
  <c r="AG272" s="1"/>
  <c r="AH272" s="1"/>
  <c r="AI272" s="1"/>
  <c r="AJ272" s="1"/>
  <c r="AK272" s="1"/>
  <c r="AL272" s="1"/>
  <c r="R276"/>
  <c r="S276" s="1"/>
  <c r="T276" s="1"/>
  <c r="U276" s="1"/>
  <c r="V276" s="1"/>
  <c r="W276" s="1"/>
  <c r="X276" s="1"/>
  <c r="Y276" s="1"/>
  <c r="Z276" s="1"/>
  <c r="AA276" s="1"/>
  <c r="AB276" s="1"/>
  <c r="AC276" s="1"/>
  <c r="AD276" s="1"/>
  <c r="AE276" s="1"/>
  <c r="AF276" s="1"/>
  <c r="AG276" s="1"/>
  <c r="AH276" s="1"/>
  <c r="AI276" s="1"/>
  <c r="AJ276" s="1"/>
  <c r="AK276" s="1"/>
  <c r="AL276" s="1"/>
  <c r="R356"/>
  <c r="S356" s="1"/>
  <c r="T356" s="1"/>
  <c r="U356" s="1"/>
  <c r="V356" s="1"/>
  <c r="W356" s="1"/>
  <c r="X356" s="1"/>
  <c r="Y356" s="1"/>
  <c r="Z356" s="1"/>
  <c r="AA356" s="1"/>
  <c r="AB356" s="1"/>
  <c r="AC356" s="1"/>
  <c r="AD356" s="1"/>
  <c r="AE356" s="1"/>
  <c r="AF356" s="1"/>
  <c r="AG356" s="1"/>
  <c r="AH356" s="1"/>
  <c r="AI356" s="1"/>
  <c r="AJ356" s="1"/>
  <c r="AK356" s="1"/>
  <c r="AL356" s="1"/>
  <c r="R280"/>
  <c r="S280" s="1"/>
  <c r="T280" s="1"/>
  <c r="U280" s="1"/>
  <c r="V280" s="1"/>
  <c r="W280" s="1"/>
  <c r="X280" s="1"/>
  <c r="Y280" s="1"/>
  <c r="Z280" s="1"/>
  <c r="AA280" s="1"/>
  <c r="AB280" s="1"/>
  <c r="AC280" s="1"/>
  <c r="AD280" s="1"/>
  <c r="AE280" s="1"/>
  <c r="AF280" s="1"/>
  <c r="AG280" s="1"/>
  <c r="AH280" s="1"/>
  <c r="AI280" s="1"/>
  <c r="AJ280" s="1"/>
  <c r="AK280" s="1"/>
  <c r="AL280" s="1"/>
  <c r="R284"/>
  <c r="S284" s="1"/>
  <c r="T284" s="1"/>
  <c r="U284" s="1"/>
  <c r="R288"/>
  <c r="S288" s="1"/>
  <c r="T288" s="1"/>
  <c r="U288" s="1"/>
  <c r="V288" s="1"/>
  <c r="W288" s="1"/>
  <c r="X288" s="1"/>
  <c r="Y288" s="1"/>
  <c r="Z288" s="1"/>
  <c r="AA288" s="1"/>
  <c r="AB288" s="1"/>
  <c r="AC288" s="1"/>
  <c r="AD288" s="1"/>
  <c r="AE288" s="1"/>
  <c r="AF288" s="1"/>
  <c r="AG288" s="1"/>
  <c r="AH288" s="1"/>
  <c r="AI288" s="1"/>
  <c r="AJ288" s="1"/>
  <c r="AK288" s="1"/>
  <c r="AL288" s="1"/>
  <c r="R292"/>
  <c r="S292" s="1"/>
  <c r="T292" s="1"/>
  <c r="U292" s="1"/>
  <c r="V292" s="1"/>
  <c r="W292" s="1"/>
  <c r="X292" s="1"/>
  <c r="Y292" s="1"/>
  <c r="Z292" s="1"/>
  <c r="AA292" s="1"/>
  <c r="AB292" s="1"/>
  <c r="AC292" s="1"/>
  <c r="AD292" s="1"/>
  <c r="AE292" s="1"/>
  <c r="AF292" s="1"/>
  <c r="AG292" s="1"/>
  <c r="AH292" s="1"/>
  <c r="AI292" s="1"/>
  <c r="AJ292" s="1"/>
  <c r="AK292" s="1"/>
  <c r="AL292" s="1"/>
  <c r="R14"/>
  <c r="S14" s="1"/>
  <c r="T14" s="1"/>
  <c r="U14" s="1"/>
  <c r="R19"/>
  <c r="S19" s="1"/>
  <c r="T19" s="1"/>
  <c r="U19" s="1"/>
  <c r="V19" s="1"/>
  <c r="W19" s="1"/>
  <c r="X19" s="1"/>
  <c r="Y19" s="1"/>
  <c r="Z19" s="1"/>
  <c r="AA19" s="1"/>
  <c r="AB19" s="1"/>
  <c r="AC19" s="1"/>
  <c r="AD19" s="1"/>
  <c r="AE19" s="1"/>
  <c r="AF19" s="1"/>
  <c r="AG19" s="1"/>
  <c r="AH19" s="1"/>
  <c r="AI19" s="1"/>
  <c r="AJ19" s="1"/>
  <c r="AK19" s="1"/>
  <c r="AL19" s="1"/>
  <c r="R22"/>
  <c r="S22" s="1"/>
  <c r="T22" s="1"/>
  <c r="U22" s="1"/>
  <c r="V22" s="1"/>
  <c r="W22" s="1"/>
  <c r="X22" s="1"/>
  <c r="Y22" s="1"/>
  <c r="Z22" s="1"/>
  <c r="AA22" s="1"/>
  <c r="AB22" s="1"/>
  <c r="AC22" s="1"/>
  <c r="AD22" s="1"/>
  <c r="AE22" s="1"/>
  <c r="AF22" s="1"/>
  <c r="AG22" s="1"/>
  <c r="AH22" s="1"/>
  <c r="AI22" s="1"/>
  <c r="AJ22" s="1"/>
  <c r="AK22" s="1"/>
  <c r="AL22" s="1"/>
  <c r="R26"/>
  <c r="S26" s="1"/>
  <c r="T26" s="1"/>
  <c r="U26" s="1"/>
  <c r="V26" s="1"/>
  <c r="W26" s="1"/>
  <c r="X26" s="1"/>
  <c r="Y26" s="1"/>
  <c r="Z26" s="1"/>
  <c r="AA26" s="1"/>
  <c r="AB26" s="1"/>
  <c r="AC26" s="1"/>
  <c r="AD26" s="1"/>
  <c r="AE26" s="1"/>
  <c r="AF26" s="1"/>
  <c r="AG26" s="1"/>
  <c r="AH26" s="1"/>
  <c r="AI26" s="1"/>
  <c r="AJ26" s="1"/>
  <c r="AK26" s="1"/>
  <c r="AL26" s="1"/>
  <c r="R30"/>
  <c r="S30" s="1"/>
  <c r="T30" s="1"/>
  <c r="U30" s="1"/>
  <c r="V30" s="1"/>
  <c r="W30" s="1"/>
  <c r="X30" s="1"/>
  <c r="Y30" s="1"/>
  <c r="Z30" s="1"/>
  <c r="AA30" s="1"/>
  <c r="AB30" s="1"/>
  <c r="AC30" s="1"/>
  <c r="AD30" s="1"/>
  <c r="AE30" s="1"/>
  <c r="AF30" s="1"/>
  <c r="AG30" s="1"/>
  <c r="AH30" s="1"/>
  <c r="AI30" s="1"/>
  <c r="AJ30" s="1"/>
  <c r="AK30" s="1"/>
  <c r="AL30" s="1"/>
  <c r="R34"/>
  <c r="S34" s="1"/>
  <c r="T34" s="1"/>
  <c r="U34" s="1"/>
  <c r="R38"/>
  <c r="S38" s="1"/>
  <c r="T38" s="1"/>
  <c r="U38" s="1"/>
  <c r="R42"/>
  <c r="S42" s="1"/>
  <c r="T42" s="1"/>
  <c r="U42" s="1"/>
  <c r="R46"/>
  <c r="S46" s="1"/>
  <c r="T46" s="1"/>
  <c r="U46" s="1"/>
  <c r="R50"/>
  <c r="S50" s="1"/>
  <c r="T50" s="1"/>
  <c r="U50" s="1"/>
  <c r="R54"/>
  <c r="S54" s="1"/>
  <c r="T54" s="1"/>
  <c r="U54" s="1"/>
  <c r="R58"/>
  <c r="S58" s="1"/>
  <c r="T58" s="1"/>
  <c r="U58" s="1"/>
  <c r="R62"/>
  <c r="S62" s="1"/>
  <c r="T62" s="1"/>
  <c r="U62" s="1"/>
  <c r="R65"/>
  <c r="S65" s="1"/>
  <c r="T65" s="1"/>
  <c r="U65" s="1"/>
  <c r="V65" s="1"/>
  <c r="W65" s="1"/>
  <c r="X65" s="1"/>
  <c r="Y65" s="1"/>
  <c r="Z65" s="1"/>
  <c r="AA65" s="1"/>
  <c r="AB65" s="1"/>
  <c r="AC65" s="1"/>
  <c r="AD65" s="1"/>
  <c r="AE65" s="1"/>
  <c r="AF65" s="1"/>
  <c r="AG65" s="1"/>
  <c r="AH65" s="1"/>
  <c r="AI65" s="1"/>
  <c r="AJ65" s="1"/>
  <c r="AK65" s="1"/>
  <c r="AL65" s="1"/>
  <c r="R69"/>
  <c r="R74"/>
  <c r="S74" s="1"/>
  <c r="T74" s="1"/>
  <c r="U74" s="1"/>
  <c r="R78"/>
  <c r="S78" s="1"/>
  <c r="T78" s="1"/>
  <c r="U78" s="1"/>
  <c r="V78" s="1"/>
  <c r="W78" s="1"/>
  <c r="X78" s="1"/>
  <c r="Y78" s="1"/>
  <c r="Z78" s="1"/>
  <c r="AA78" s="1"/>
  <c r="AB78" s="1"/>
  <c r="AC78" s="1"/>
  <c r="AD78" s="1"/>
  <c r="AE78" s="1"/>
  <c r="AF78" s="1"/>
  <c r="AG78" s="1"/>
  <c r="AH78" s="1"/>
  <c r="AI78" s="1"/>
  <c r="AJ78" s="1"/>
  <c r="AK78" s="1"/>
  <c r="AL78" s="1"/>
  <c r="R82"/>
  <c r="S82" s="1"/>
  <c r="T82" s="1"/>
  <c r="U82" s="1"/>
  <c r="R86"/>
  <c r="S86" s="1"/>
  <c r="T86" s="1"/>
  <c r="U86" s="1"/>
  <c r="V86" s="1"/>
  <c r="W86" s="1"/>
  <c r="X86" s="1"/>
  <c r="Y86" s="1"/>
  <c r="Z86" s="1"/>
  <c r="AA86" s="1"/>
  <c r="AB86" s="1"/>
  <c r="AC86" s="1"/>
  <c r="AD86" s="1"/>
  <c r="AE86" s="1"/>
  <c r="AF86" s="1"/>
  <c r="AG86" s="1"/>
  <c r="AH86" s="1"/>
  <c r="AI86" s="1"/>
  <c r="AJ86" s="1"/>
  <c r="AK86" s="1"/>
  <c r="AL86" s="1"/>
  <c r="R90"/>
  <c r="S90" s="1"/>
  <c r="T90" s="1"/>
  <c r="U90" s="1"/>
  <c r="R94"/>
  <c r="S94" s="1"/>
  <c r="T94" s="1"/>
  <c r="U94" s="1"/>
  <c r="R98"/>
  <c r="S98" s="1"/>
  <c r="T98" s="1"/>
  <c r="U98" s="1"/>
  <c r="V98" s="1"/>
  <c r="W98" s="1"/>
  <c r="X98" s="1"/>
  <c r="Y98" s="1"/>
  <c r="Z98" s="1"/>
  <c r="AA98" s="1"/>
  <c r="AB98" s="1"/>
  <c r="AC98" s="1"/>
  <c r="AD98" s="1"/>
  <c r="AE98" s="1"/>
  <c r="AF98" s="1"/>
  <c r="AG98" s="1"/>
  <c r="AH98" s="1"/>
  <c r="AI98" s="1"/>
  <c r="AJ98" s="1"/>
  <c r="AK98" s="1"/>
  <c r="AL98" s="1"/>
  <c r="R103"/>
  <c r="S103" s="1"/>
  <c r="T103" s="1"/>
  <c r="U103" s="1"/>
  <c r="R107"/>
  <c r="S107" s="1"/>
  <c r="T107" s="1"/>
  <c r="U107" s="1"/>
  <c r="V107" s="1"/>
  <c r="W107" s="1"/>
  <c r="X107" s="1"/>
  <c r="Y107" s="1"/>
  <c r="Z107" s="1"/>
  <c r="AA107" s="1"/>
  <c r="AB107" s="1"/>
  <c r="AC107" s="1"/>
  <c r="AD107" s="1"/>
  <c r="AE107" s="1"/>
  <c r="AF107" s="1"/>
  <c r="AG107" s="1"/>
  <c r="AH107" s="1"/>
  <c r="AI107" s="1"/>
  <c r="AJ107" s="1"/>
  <c r="AK107" s="1"/>
  <c r="AL107" s="1"/>
  <c r="R111"/>
  <c r="S111" s="1"/>
  <c r="T111" s="1"/>
  <c r="U111" s="1"/>
  <c r="R119"/>
  <c r="S119" s="1"/>
  <c r="T119" s="1"/>
  <c r="U119" s="1"/>
  <c r="V119" s="1"/>
  <c r="W119" s="1"/>
  <c r="X119" s="1"/>
  <c r="Y119" s="1"/>
  <c r="Z119" s="1"/>
  <c r="AA119" s="1"/>
  <c r="AB119" s="1"/>
  <c r="AC119" s="1"/>
  <c r="AD119" s="1"/>
  <c r="AE119" s="1"/>
  <c r="AF119" s="1"/>
  <c r="AG119" s="1"/>
  <c r="AH119" s="1"/>
  <c r="AI119" s="1"/>
  <c r="AJ119" s="1"/>
  <c r="AK119" s="1"/>
  <c r="AL119" s="1"/>
  <c r="R139"/>
  <c r="S139" s="1"/>
  <c r="T139" s="1"/>
  <c r="U139" s="1"/>
  <c r="R332"/>
  <c r="S332" s="1"/>
  <c r="T332" s="1"/>
  <c r="U332" s="1"/>
  <c r="R115"/>
  <c r="S115" s="1"/>
  <c r="T115" s="1"/>
  <c r="U115" s="1"/>
  <c r="R123"/>
  <c r="S123" s="1"/>
  <c r="T123" s="1"/>
  <c r="U123" s="1"/>
  <c r="V123" s="1"/>
  <c r="W123" s="1"/>
  <c r="X123" s="1"/>
  <c r="Y123" s="1"/>
  <c r="Z123" s="1"/>
  <c r="AA123" s="1"/>
  <c r="AB123" s="1"/>
  <c r="AC123" s="1"/>
  <c r="AD123" s="1"/>
  <c r="AE123" s="1"/>
  <c r="AF123" s="1"/>
  <c r="AG123" s="1"/>
  <c r="AH123" s="1"/>
  <c r="AI123" s="1"/>
  <c r="AJ123" s="1"/>
  <c r="AK123" s="1"/>
  <c r="AL123" s="1"/>
  <c r="R127"/>
  <c r="S127" s="1"/>
  <c r="T127" s="1"/>
  <c r="U127" s="1"/>
  <c r="V127" s="1"/>
  <c r="W127" s="1"/>
  <c r="X127" s="1"/>
  <c r="Y127" s="1"/>
  <c r="Z127" s="1"/>
  <c r="AA127" s="1"/>
  <c r="AB127" s="1"/>
  <c r="AC127" s="1"/>
  <c r="AD127" s="1"/>
  <c r="AE127" s="1"/>
  <c r="AF127" s="1"/>
  <c r="AG127" s="1"/>
  <c r="AH127" s="1"/>
  <c r="AI127" s="1"/>
  <c r="AJ127" s="1"/>
  <c r="AK127" s="1"/>
  <c r="AL127" s="1"/>
  <c r="R131"/>
  <c r="S131" s="1"/>
  <c r="T131" s="1"/>
  <c r="U131" s="1"/>
  <c r="R135"/>
  <c r="S135" s="1"/>
  <c r="T135" s="1"/>
  <c r="U135" s="1"/>
  <c r="V135" s="1"/>
  <c r="W135" s="1"/>
  <c r="X135" s="1"/>
  <c r="Y135" s="1"/>
  <c r="Z135" s="1"/>
  <c r="AA135" s="1"/>
  <c r="AB135" s="1"/>
  <c r="AC135" s="1"/>
  <c r="AD135" s="1"/>
  <c r="AE135" s="1"/>
  <c r="AF135" s="1"/>
  <c r="AG135" s="1"/>
  <c r="AH135" s="1"/>
  <c r="AI135" s="1"/>
  <c r="AJ135" s="1"/>
  <c r="AK135" s="1"/>
  <c r="AL135" s="1"/>
  <c r="R143"/>
  <c r="S143" s="1"/>
  <c r="T143" s="1"/>
  <c r="U143" s="1"/>
  <c r="V143" s="1"/>
  <c r="W143" s="1"/>
  <c r="X143" s="1"/>
  <c r="Y143" s="1"/>
  <c r="Z143" s="1"/>
  <c r="AA143" s="1"/>
  <c r="AB143" s="1"/>
  <c r="AC143" s="1"/>
  <c r="AD143" s="1"/>
  <c r="AE143" s="1"/>
  <c r="AF143" s="1"/>
  <c r="AG143" s="1"/>
  <c r="AH143" s="1"/>
  <c r="AI143" s="1"/>
  <c r="AJ143" s="1"/>
  <c r="AK143" s="1"/>
  <c r="AL143" s="1"/>
  <c r="R147"/>
  <c r="S147" s="1"/>
  <c r="T147" s="1"/>
  <c r="U147" s="1"/>
  <c r="V147" s="1"/>
  <c r="W147" s="1"/>
  <c r="X147" s="1"/>
  <c r="Y147" s="1"/>
  <c r="Z147" s="1"/>
  <c r="AA147" s="1"/>
  <c r="AB147" s="1"/>
  <c r="AC147" s="1"/>
  <c r="AD147" s="1"/>
  <c r="AE147" s="1"/>
  <c r="AF147" s="1"/>
  <c r="AG147" s="1"/>
  <c r="AH147" s="1"/>
  <c r="AI147" s="1"/>
  <c r="AJ147" s="1"/>
  <c r="AK147" s="1"/>
  <c r="AL147" s="1"/>
  <c r="R312"/>
  <c r="S312" s="1"/>
  <c r="T312" s="1"/>
  <c r="U312" s="1"/>
  <c r="R304"/>
  <c r="S304" s="1"/>
  <c r="T304" s="1"/>
  <c r="U304" s="1"/>
  <c r="V304" s="1"/>
  <c r="W304" s="1"/>
  <c r="X304" s="1"/>
  <c r="Y304" s="1"/>
  <c r="Z304" s="1"/>
  <c r="AA304" s="1"/>
  <c r="AB304" s="1"/>
  <c r="AC304" s="1"/>
  <c r="AD304" s="1"/>
  <c r="AE304" s="1"/>
  <c r="AF304" s="1"/>
  <c r="AG304" s="1"/>
  <c r="AH304" s="1"/>
  <c r="AI304" s="1"/>
  <c r="AJ304" s="1"/>
  <c r="AK304" s="1"/>
  <c r="AL304" s="1"/>
  <c r="R340"/>
  <c r="S340" s="1"/>
  <c r="T340" s="1"/>
  <c r="U340" s="1"/>
  <c r="V340" s="1"/>
  <c r="W340" s="1"/>
  <c r="X340" s="1"/>
  <c r="Y340" s="1"/>
  <c r="Z340" s="1"/>
  <c r="AA340" s="1"/>
  <c r="AB340" s="1"/>
  <c r="AC340" s="1"/>
  <c r="AD340" s="1"/>
  <c r="AE340" s="1"/>
  <c r="AF340" s="1"/>
  <c r="AG340" s="1"/>
  <c r="AH340" s="1"/>
  <c r="AI340" s="1"/>
  <c r="AJ340" s="1"/>
  <c r="AK340" s="1"/>
  <c r="AL340" s="1"/>
  <c r="R324"/>
  <c r="S324" s="1"/>
  <c r="T324" s="1"/>
  <c r="U324" s="1"/>
  <c r="R151"/>
  <c r="S151" s="1"/>
  <c r="T151" s="1"/>
  <c r="U151" s="1"/>
  <c r="R155"/>
  <c r="S155" s="1"/>
  <c r="T155" s="1"/>
  <c r="U155" s="1"/>
  <c r="R159"/>
  <c r="S159" s="1"/>
  <c r="T159" s="1"/>
  <c r="U159" s="1"/>
  <c r="R163"/>
  <c r="S163" s="1"/>
  <c r="T163" s="1"/>
  <c r="U163" s="1"/>
  <c r="V163" s="1"/>
  <c r="W163" s="1"/>
  <c r="X163" s="1"/>
  <c r="Y163" s="1"/>
  <c r="Z163" s="1"/>
  <c r="AA163" s="1"/>
  <c r="AB163" s="1"/>
  <c r="AC163" s="1"/>
  <c r="AD163" s="1"/>
  <c r="AE163" s="1"/>
  <c r="AF163" s="1"/>
  <c r="AG163" s="1"/>
  <c r="AH163" s="1"/>
  <c r="AI163" s="1"/>
  <c r="AJ163" s="1"/>
  <c r="AK163" s="1"/>
  <c r="AL163" s="1"/>
  <c r="R167"/>
  <c r="S167" s="1"/>
  <c r="T167" s="1"/>
  <c r="U167" s="1"/>
  <c r="R171"/>
  <c r="S171" s="1"/>
  <c r="T171" s="1"/>
  <c r="U171" s="1"/>
  <c r="V171" s="1"/>
  <c r="W171" s="1"/>
  <c r="X171" s="1"/>
  <c r="Y171" s="1"/>
  <c r="Z171" s="1"/>
  <c r="AA171" s="1"/>
  <c r="AB171" s="1"/>
  <c r="AC171" s="1"/>
  <c r="AD171" s="1"/>
  <c r="AE171" s="1"/>
  <c r="AF171" s="1"/>
  <c r="AG171" s="1"/>
  <c r="AH171" s="1"/>
  <c r="AI171" s="1"/>
  <c r="AJ171" s="1"/>
  <c r="AK171" s="1"/>
  <c r="AL171" s="1"/>
  <c r="R175"/>
  <c r="R179"/>
  <c r="S179" s="1"/>
  <c r="T179" s="1"/>
  <c r="U179" s="1"/>
  <c r="R183"/>
  <c r="S183" s="1"/>
  <c r="T183" s="1"/>
  <c r="U183" s="1"/>
  <c r="R187"/>
  <c r="S187" s="1"/>
  <c r="T187" s="1"/>
  <c r="U187" s="1"/>
  <c r="V187" s="1"/>
  <c r="W187" s="1"/>
  <c r="X187" s="1"/>
  <c r="Y187" s="1"/>
  <c r="Z187" s="1"/>
  <c r="AA187" s="1"/>
  <c r="AB187" s="1"/>
  <c r="AC187" s="1"/>
  <c r="AD187" s="1"/>
  <c r="AE187" s="1"/>
  <c r="AF187" s="1"/>
  <c r="AG187" s="1"/>
  <c r="AH187" s="1"/>
  <c r="AI187" s="1"/>
  <c r="AJ187" s="1"/>
  <c r="AK187" s="1"/>
  <c r="AL187" s="1"/>
  <c r="R191"/>
  <c r="S191" s="1"/>
  <c r="T191" s="1"/>
  <c r="U191" s="1"/>
  <c r="R195"/>
  <c r="S195" s="1"/>
  <c r="T195" s="1"/>
  <c r="U195" s="1"/>
  <c r="R199"/>
  <c r="S199" s="1"/>
  <c r="T199" s="1"/>
  <c r="U199" s="1"/>
  <c r="R203"/>
  <c r="S203" s="1"/>
  <c r="T203" s="1"/>
  <c r="U203" s="1"/>
  <c r="V203" s="1"/>
  <c r="W203" s="1"/>
  <c r="X203" s="1"/>
  <c r="Y203" s="1"/>
  <c r="Z203" s="1"/>
  <c r="AA203" s="1"/>
  <c r="AB203" s="1"/>
  <c r="AC203" s="1"/>
  <c r="AD203" s="1"/>
  <c r="AE203" s="1"/>
  <c r="AF203" s="1"/>
  <c r="AG203" s="1"/>
  <c r="AH203" s="1"/>
  <c r="AI203" s="1"/>
  <c r="AJ203" s="1"/>
  <c r="AK203" s="1"/>
  <c r="AL203" s="1"/>
  <c r="R207"/>
  <c r="S207" s="1"/>
  <c r="T207" s="1"/>
  <c r="U207" s="1"/>
  <c r="R211"/>
  <c r="S211" s="1"/>
  <c r="T211" s="1"/>
  <c r="U211" s="1"/>
  <c r="V211" s="1"/>
  <c r="W211" s="1"/>
  <c r="X211" s="1"/>
  <c r="Y211" s="1"/>
  <c r="Z211" s="1"/>
  <c r="AA211" s="1"/>
  <c r="AB211" s="1"/>
  <c r="AC211" s="1"/>
  <c r="AD211" s="1"/>
  <c r="AE211" s="1"/>
  <c r="AF211" s="1"/>
  <c r="AG211" s="1"/>
  <c r="AH211" s="1"/>
  <c r="AI211" s="1"/>
  <c r="AJ211" s="1"/>
  <c r="AK211" s="1"/>
  <c r="AL211" s="1"/>
  <c r="R215"/>
  <c r="S215" s="1"/>
  <c r="T215" s="1"/>
  <c r="U215" s="1"/>
  <c r="R219"/>
  <c r="S219" s="1"/>
  <c r="T219" s="1"/>
  <c r="U219" s="1"/>
  <c r="R223"/>
  <c r="S223" s="1"/>
  <c r="T223" s="1"/>
  <c r="U223" s="1"/>
  <c r="V223" s="1"/>
  <c r="W223" s="1"/>
  <c r="X223" s="1"/>
  <c r="Y223" s="1"/>
  <c r="Z223" s="1"/>
  <c r="AA223" s="1"/>
  <c r="AB223" s="1"/>
  <c r="AC223" s="1"/>
  <c r="AD223" s="1"/>
  <c r="AE223" s="1"/>
  <c r="AF223" s="1"/>
  <c r="AG223" s="1"/>
  <c r="AH223" s="1"/>
  <c r="AI223" s="1"/>
  <c r="AJ223" s="1"/>
  <c r="AK223" s="1"/>
  <c r="AL223" s="1"/>
  <c r="R227"/>
  <c r="S227" s="1"/>
  <c r="T227" s="1"/>
  <c r="U227" s="1"/>
  <c r="R231"/>
  <c r="S231" s="1"/>
  <c r="T231" s="1"/>
  <c r="U231" s="1"/>
  <c r="R235"/>
  <c r="S235" s="1"/>
  <c r="T235" s="1"/>
  <c r="U235" s="1"/>
  <c r="R239"/>
  <c r="S239" s="1"/>
  <c r="T239" s="1"/>
  <c r="U239" s="1"/>
  <c r="V239" s="1"/>
  <c r="W239" s="1"/>
  <c r="X239" s="1"/>
  <c r="Y239" s="1"/>
  <c r="Z239" s="1"/>
  <c r="AA239" s="1"/>
  <c r="AB239" s="1"/>
  <c r="AC239" s="1"/>
  <c r="AD239" s="1"/>
  <c r="AE239" s="1"/>
  <c r="AF239" s="1"/>
  <c r="AG239" s="1"/>
  <c r="AH239" s="1"/>
  <c r="AI239" s="1"/>
  <c r="AJ239" s="1"/>
  <c r="AK239" s="1"/>
  <c r="AL239" s="1"/>
  <c r="R243"/>
  <c r="S243" s="1"/>
  <c r="T243" s="1"/>
  <c r="U243" s="1"/>
  <c r="R250"/>
  <c r="S250" s="1"/>
  <c r="T250" s="1"/>
  <c r="U250" s="1"/>
  <c r="R257"/>
  <c r="S257" s="1"/>
  <c r="T257" s="1"/>
  <c r="U257" s="1"/>
  <c r="R261"/>
  <c r="S261" s="1"/>
  <c r="T261" s="1"/>
  <c r="U261" s="1"/>
  <c r="V261" s="1"/>
  <c r="W261" s="1"/>
  <c r="X261" s="1"/>
  <c r="Y261" s="1"/>
  <c r="Z261" s="1"/>
  <c r="AA261" s="1"/>
  <c r="AB261" s="1"/>
  <c r="AC261" s="1"/>
  <c r="AD261" s="1"/>
  <c r="AE261" s="1"/>
  <c r="AF261" s="1"/>
  <c r="AG261" s="1"/>
  <c r="AH261" s="1"/>
  <c r="AI261" s="1"/>
  <c r="AJ261" s="1"/>
  <c r="AK261" s="1"/>
  <c r="AL261" s="1"/>
  <c r="R265"/>
  <c r="S265" s="1"/>
  <c r="T265" s="1"/>
  <c r="U265" s="1"/>
  <c r="R269"/>
  <c r="S269" s="1"/>
  <c r="T269" s="1"/>
  <c r="U269" s="1"/>
  <c r="V269" s="1"/>
  <c r="W269" s="1"/>
  <c r="X269" s="1"/>
  <c r="Y269" s="1"/>
  <c r="Z269" s="1"/>
  <c r="AA269" s="1"/>
  <c r="AB269" s="1"/>
  <c r="AC269" s="1"/>
  <c r="AD269" s="1"/>
  <c r="AE269" s="1"/>
  <c r="AF269" s="1"/>
  <c r="AG269" s="1"/>
  <c r="AH269" s="1"/>
  <c r="AI269" s="1"/>
  <c r="AJ269" s="1"/>
  <c r="AK269" s="1"/>
  <c r="AL269" s="1"/>
  <c r="R273"/>
  <c r="S273" s="1"/>
  <c r="T273" s="1"/>
  <c r="U273" s="1"/>
  <c r="R277"/>
  <c r="S277" s="1"/>
  <c r="T277" s="1"/>
  <c r="U277" s="1"/>
  <c r="R281"/>
  <c r="S281" s="1"/>
  <c r="T281" s="1"/>
  <c r="U281" s="1"/>
  <c r="V281" s="1"/>
  <c r="W281" s="1"/>
  <c r="X281" s="1"/>
  <c r="Y281" s="1"/>
  <c r="Z281" s="1"/>
  <c r="AA281" s="1"/>
  <c r="AB281" s="1"/>
  <c r="AC281" s="1"/>
  <c r="AD281" s="1"/>
  <c r="AE281" s="1"/>
  <c r="AF281" s="1"/>
  <c r="AG281" s="1"/>
  <c r="AH281" s="1"/>
  <c r="AI281" s="1"/>
  <c r="AJ281" s="1"/>
  <c r="AK281" s="1"/>
  <c r="AL281" s="1"/>
  <c r="R285"/>
  <c r="S285" s="1"/>
  <c r="T285" s="1"/>
  <c r="U285" s="1"/>
  <c r="V285" s="1"/>
  <c r="W285" s="1"/>
  <c r="X285" s="1"/>
  <c r="Y285" s="1"/>
  <c r="Z285" s="1"/>
  <c r="AA285" s="1"/>
  <c r="AB285" s="1"/>
  <c r="AC285" s="1"/>
  <c r="AD285" s="1"/>
  <c r="AE285" s="1"/>
  <c r="AF285" s="1"/>
  <c r="AG285" s="1"/>
  <c r="AH285" s="1"/>
  <c r="AI285" s="1"/>
  <c r="AJ285" s="1"/>
  <c r="AK285" s="1"/>
  <c r="AL285" s="1"/>
  <c r="R289"/>
  <c r="S289" s="1"/>
  <c r="T289" s="1"/>
  <c r="U289" s="1"/>
  <c r="R11"/>
  <c r="S11" s="1"/>
  <c r="T11" s="1"/>
  <c r="U11" s="1"/>
  <c r="R408"/>
  <c r="S408" s="1"/>
  <c r="T408" s="1"/>
  <c r="U408" s="1"/>
  <c r="V408" s="1"/>
  <c r="W408" s="1"/>
  <c r="X408" s="1"/>
  <c r="Y408" s="1"/>
  <c r="Z408" s="1"/>
  <c r="AA408" s="1"/>
  <c r="AB408" s="1"/>
  <c r="AC408" s="1"/>
  <c r="AD408" s="1"/>
  <c r="AE408" s="1"/>
  <c r="AF408" s="1"/>
  <c r="AG408" s="1"/>
  <c r="AH408" s="1"/>
  <c r="AI408" s="1"/>
  <c r="AJ408" s="1"/>
  <c r="AK408" s="1"/>
  <c r="AL408" s="1"/>
  <c r="R404"/>
  <c r="S404" s="1"/>
  <c r="T404" s="1"/>
  <c r="U404" s="1"/>
  <c r="R316"/>
  <c r="S316" s="1"/>
  <c r="T316" s="1"/>
  <c r="U316" s="1"/>
  <c r="V316" s="1"/>
  <c r="W316" s="1"/>
  <c r="X316" s="1"/>
  <c r="Y316" s="1"/>
  <c r="Z316" s="1"/>
  <c r="AA316" s="1"/>
  <c r="AB316" s="1"/>
  <c r="AC316" s="1"/>
  <c r="AD316" s="1"/>
  <c r="AE316" s="1"/>
  <c r="AF316" s="1"/>
  <c r="AG316" s="1"/>
  <c r="AH316" s="1"/>
  <c r="AI316" s="1"/>
  <c r="AJ316" s="1"/>
  <c r="AK316" s="1"/>
  <c r="AL316" s="1"/>
  <c r="R400"/>
  <c r="S400" s="1"/>
  <c r="T400" s="1"/>
  <c r="U400" s="1"/>
  <c r="R396"/>
  <c r="S396" s="1"/>
  <c r="T396" s="1"/>
  <c r="U396" s="1"/>
  <c r="V396" s="1"/>
  <c r="W396" s="1"/>
  <c r="X396" s="1"/>
  <c r="Y396" s="1"/>
  <c r="Z396" s="1"/>
  <c r="AA396" s="1"/>
  <c r="AB396" s="1"/>
  <c r="AC396" s="1"/>
  <c r="AD396" s="1"/>
  <c r="AE396" s="1"/>
  <c r="AF396" s="1"/>
  <c r="AG396" s="1"/>
  <c r="AH396" s="1"/>
  <c r="AI396" s="1"/>
  <c r="AJ396" s="1"/>
  <c r="AK396" s="1"/>
  <c r="AL396" s="1"/>
  <c r="R392"/>
  <c r="R388"/>
  <c r="S388" s="1"/>
  <c r="T388" s="1"/>
  <c r="U388" s="1"/>
  <c r="R384"/>
  <c r="S384" s="1"/>
  <c r="T384" s="1"/>
  <c r="U384" s="1"/>
  <c r="V384" s="1"/>
  <c r="W384" s="1"/>
  <c r="X384" s="1"/>
  <c r="Y384" s="1"/>
  <c r="Z384" s="1"/>
  <c r="AA384" s="1"/>
  <c r="AB384" s="1"/>
  <c r="AC384" s="1"/>
  <c r="AD384" s="1"/>
  <c r="AE384" s="1"/>
  <c r="AF384" s="1"/>
  <c r="AG384" s="1"/>
  <c r="AH384" s="1"/>
  <c r="AI384" s="1"/>
  <c r="AJ384" s="1"/>
  <c r="AK384" s="1"/>
  <c r="AL384" s="1"/>
  <c r="R380"/>
  <c r="R352"/>
  <c r="S352" s="1"/>
  <c r="T352" s="1"/>
  <c r="U352" s="1"/>
  <c r="V352" s="1"/>
  <c r="W352" s="1"/>
  <c r="X352" s="1"/>
  <c r="Y352" s="1"/>
  <c r="Z352" s="1"/>
  <c r="AA352" s="1"/>
  <c r="AB352" s="1"/>
  <c r="AC352" s="1"/>
  <c r="AD352" s="1"/>
  <c r="AE352" s="1"/>
  <c r="AF352" s="1"/>
  <c r="AG352" s="1"/>
  <c r="AH352" s="1"/>
  <c r="AI352" s="1"/>
  <c r="AJ352" s="1"/>
  <c r="AK352" s="1"/>
  <c r="AL352" s="1"/>
  <c r="R376"/>
  <c r="S376" s="1"/>
  <c r="T376" s="1"/>
  <c r="U376" s="1"/>
  <c r="R372"/>
  <c r="S372" s="1"/>
  <c r="T372" s="1"/>
  <c r="U372" s="1"/>
  <c r="R368"/>
  <c r="S368" s="1"/>
  <c r="T368" s="1"/>
  <c r="U368" s="1"/>
  <c r="V368" s="1"/>
  <c r="W368" s="1"/>
  <c r="X368" s="1"/>
  <c r="Y368" s="1"/>
  <c r="Z368" s="1"/>
  <c r="AA368" s="1"/>
  <c r="AB368" s="1"/>
  <c r="AC368" s="1"/>
  <c r="AD368" s="1"/>
  <c r="AE368" s="1"/>
  <c r="AF368" s="1"/>
  <c r="AG368" s="1"/>
  <c r="AH368" s="1"/>
  <c r="AI368" s="1"/>
  <c r="AJ368" s="1"/>
  <c r="AK368" s="1"/>
  <c r="AL368" s="1"/>
  <c r="R320"/>
  <c r="S320" s="1"/>
  <c r="T320" s="1"/>
  <c r="U320" s="1"/>
  <c r="V320" s="1"/>
  <c r="W320" s="1"/>
  <c r="X320" s="1"/>
  <c r="Y320" s="1"/>
  <c r="Z320" s="1"/>
  <c r="AA320" s="1"/>
  <c r="AB320" s="1"/>
  <c r="AC320" s="1"/>
  <c r="AD320" s="1"/>
  <c r="AE320" s="1"/>
  <c r="AF320" s="1"/>
  <c r="AG320" s="1"/>
  <c r="AH320" s="1"/>
  <c r="AI320" s="1"/>
  <c r="AJ320" s="1"/>
  <c r="AK320" s="1"/>
  <c r="AL320" s="1"/>
  <c r="R308"/>
  <c r="S308" s="1"/>
  <c r="T308" s="1"/>
  <c r="U308" s="1"/>
  <c r="V308" s="1"/>
  <c r="W308" s="1"/>
  <c r="X308" s="1"/>
  <c r="Y308" s="1"/>
  <c r="Z308" s="1"/>
  <c r="AA308" s="1"/>
  <c r="AB308" s="1"/>
  <c r="AC308" s="1"/>
  <c r="AD308" s="1"/>
  <c r="AE308" s="1"/>
  <c r="AF308" s="1"/>
  <c r="AG308" s="1"/>
  <c r="AH308" s="1"/>
  <c r="AI308" s="1"/>
  <c r="AJ308" s="1"/>
  <c r="AK308" s="1"/>
  <c r="AL308" s="1"/>
  <c r="R364"/>
  <c r="S364" s="1"/>
  <c r="T364" s="1"/>
  <c r="U364" s="1"/>
  <c r="V364" s="1"/>
  <c r="W364" s="1"/>
  <c r="X364" s="1"/>
  <c r="Y364" s="1"/>
  <c r="Z364" s="1"/>
  <c r="AA364" s="1"/>
  <c r="AB364" s="1"/>
  <c r="AC364" s="1"/>
  <c r="AD364" s="1"/>
  <c r="AE364" s="1"/>
  <c r="AF364" s="1"/>
  <c r="AG364" s="1"/>
  <c r="AH364" s="1"/>
  <c r="AI364" s="1"/>
  <c r="AJ364" s="1"/>
  <c r="AK364" s="1"/>
  <c r="AL364" s="1"/>
  <c r="R348"/>
  <c r="S348" s="1"/>
  <c r="T348" s="1"/>
  <c r="U348" s="1"/>
  <c r="V348" s="1"/>
  <c r="W348" s="1"/>
  <c r="X348" s="1"/>
  <c r="Y348" s="1"/>
  <c r="Z348" s="1"/>
  <c r="AA348" s="1"/>
  <c r="AB348" s="1"/>
  <c r="AC348" s="1"/>
  <c r="AD348" s="1"/>
  <c r="AE348" s="1"/>
  <c r="AF348" s="1"/>
  <c r="AG348" s="1"/>
  <c r="AH348" s="1"/>
  <c r="AI348" s="1"/>
  <c r="AJ348" s="1"/>
  <c r="AK348" s="1"/>
  <c r="AL348" s="1"/>
  <c r="R344"/>
  <c r="S344" s="1"/>
  <c r="T344" s="1"/>
  <c r="U344" s="1"/>
  <c r="V344" s="1"/>
  <c r="W344" s="1"/>
  <c r="X344" s="1"/>
  <c r="Y344" s="1"/>
  <c r="Z344" s="1"/>
  <c r="AA344" s="1"/>
  <c r="AB344" s="1"/>
  <c r="AC344" s="1"/>
  <c r="AD344" s="1"/>
  <c r="AE344" s="1"/>
  <c r="AF344" s="1"/>
  <c r="AG344" s="1"/>
  <c r="AH344" s="1"/>
  <c r="AI344" s="1"/>
  <c r="AJ344" s="1"/>
  <c r="AK344" s="1"/>
  <c r="AL344" s="1"/>
  <c r="R336"/>
  <c r="S336" s="1"/>
  <c r="T336" s="1"/>
  <c r="U336" s="1"/>
  <c r="R296"/>
  <c r="S296" s="1"/>
  <c r="T296" s="1"/>
  <c r="U296" s="1"/>
  <c r="V296" s="1"/>
  <c r="W296" s="1"/>
  <c r="X296" s="1"/>
  <c r="Y296" s="1"/>
  <c r="Z296" s="1"/>
  <c r="AA296" s="1"/>
  <c r="AB296" s="1"/>
  <c r="AC296" s="1"/>
  <c r="AD296" s="1"/>
  <c r="AE296" s="1"/>
  <c r="AF296" s="1"/>
  <c r="AG296" s="1"/>
  <c r="AH296" s="1"/>
  <c r="AI296" s="1"/>
  <c r="AJ296" s="1"/>
  <c r="AK296" s="1"/>
  <c r="AL296" s="1"/>
  <c r="BI12" l="1"/>
  <c r="S13"/>
  <c r="T13" s="1"/>
  <c r="U13" s="1"/>
  <c r="V13" s="1"/>
  <c r="W13" s="1"/>
  <c r="X13" s="1"/>
  <c r="Y13" s="1"/>
  <c r="Z13" s="1"/>
  <c r="AA13" s="1"/>
  <c r="AB13" s="1"/>
  <c r="AC13" s="1"/>
  <c r="AD13" s="1"/>
  <c r="AE13" s="1"/>
  <c r="AF13" s="1"/>
  <c r="AG13" s="1"/>
  <c r="AH13" s="1"/>
  <c r="AI13" s="1"/>
  <c r="AJ13" s="1"/>
  <c r="AK13" s="1"/>
  <c r="AL13" s="1"/>
  <c r="S64"/>
  <c r="T64" s="1"/>
  <c r="U64" s="1"/>
  <c r="V64" s="1"/>
  <c r="W64" s="1"/>
  <c r="X64" s="1"/>
  <c r="Y64" s="1"/>
  <c r="Z64" s="1"/>
  <c r="AA64" s="1"/>
  <c r="AB64" s="1"/>
  <c r="AC64" s="1"/>
  <c r="AD64" s="1"/>
  <c r="AE64" s="1"/>
  <c r="AF64" s="1"/>
  <c r="AG64" s="1"/>
  <c r="AH64" s="1"/>
  <c r="AI64" s="1"/>
  <c r="AJ64" s="1"/>
  <c r="AK64" s="1"/>
  <c r="AL64" s="1"/>
  <c r="S389"/>
  <c r="T389" s="1"/>
  <c r="U389" s="1"/>
  <c r="V389" s="1"/>
  <c r="W389" s="1"/>
  <c r="X389" s="1"/>
  <c r="Y389" s="1"/>
  <c r="Z389" s="1"/>
  <c r="AA389" s="1"/>
  <c r="AB389" s="1"/>
  <c r="AC389" s="1"/>
  <c r="AD389" s="1"/>
  <c r="AE389" s="1"/>
  <c r="AF389" s="1"/>
  <c r="AG389" s="1"/>
  <c r="AH389" s="1"/>
  <c r="AI389" s="1"/>
  <c r="AJ389" s="1"/>
  <c r="AK389" s="1"/>
  <c r="AL389" s="1"/>
  <c r="V388"/>
  <c r="W388" s="1"/>
  <c r="X388" s="1"/>
  <c r="Y388" s="1"/>
  <c r="Z388" s="1"/>
  <c r="AA388" s="1"/>
  <c r="AB388" s="1"/>
  <c r="AC388" s="1"/>
  <c r="AD388" s="1"/>
  <c r="AE388" s="1"/>
  <c r="AF388" s="1"/>
  <c r="AG388" s="1"/>
  <c r="AH388" s="1"/>
  <c r="AI388" s="1"/>
  <c r="AJ388" s="1"/>
  <c r="AK388" s="1"/>
  <c r="AL388" s="1"/>
  <c r="V404"/>
  <c r="W404" s="1"/>
  <c r="X404" s="1"/>
  <c r="Y404" s="1"/>
  <c r="Z404" s="1"/>
  <c r="AA404" s="1"/>
  <c r="AB404" s="1"/>
  <c r="AC404" s="1"/>
  <c r="AD404" s="1"/>
  <c r="AE404" s="1"/>
  <c r="AF404" s="1"/>
  <c r="AG404" s="1"/>
  <c r="AH404" s="1"/>
  <c r="AI404" s="1"/>
  <c r="AJ404" s="1"/>
  <c r="AK404" s="1"/>
  <c r="AL404" s="1"/>
  <c r="V115"/>
  <c r="W115" s="1"/>
  <c r="X115" s="1"/>
  <c r="Y115" s="1"/>
  <c r="Z115" s="1"/>
  <c r="AA115" s="1"/>
  <c r="AB115" s="1"/>
  <c r="AC115" s="1"/>
  <c r="AD115" s="1"/>
  <c r="AE115" s="1"/>
  <c r="AF115" s="1"/>
  <c r="AG115" s="1"/>
  <c r="AH115" s="1"/>
  <c r="AI115" s="1"/>
  <c r="AJ115" s="1"/>
  <c r="AK115" s="1"/>
  <c r="AL115" s="1"/>
  <c r="V111"/>
  <c r="W111" s="1"/>
  <c r="X111" s="1"/>
  <c r="Y111" s="1"/>
  <c r="Z111" s="1"/>
  <c r="AA111" s="1"/>
  <c r="AB111" s="1"/>
  <c r="AC111" s="1"/>
  <c r="AD111" s="1"/>
  <c r="AE111" s="1"/>
  <c r="AF111" s="1"/>
  <c r="AG111" s="1"/>
  <c r="AH111" s="1"/>
  <c r="AI111" s="1"/>
  <c r="AJ111" s="1"/>
  <c r="AK111" s="1"/>
  <c r="AL111" s="1"/>
  <c r="V103"/>
  <c r="W103" s="1"/>
  <c r="X103" s="1"/>
  <c r="Y103" s="1"/>
  <c r="Z103" s="1"/>
  <c r="AA103" s="1"/>
  <c r="AB103" s="1"/>
  <c r="AC103" s="1"/>
  <c r="AD103" s="1"/>
  <c r="AE103" s="1"/>
  <c r="AF103" s="1"/>
  <c r="AG103" s="1"/>
  <c r="AH103" s="1"/>
  <c r="AI103" s="1"/>
  <c r="AJ103" s="1"/>
  <c r="AK103" s="1"/>
  <c r="AL103" s="1"/>
  <c r="V54"/>
  <c r="W54" s="1"/>
  <c r="X54" s="1"/>
  <c r="Y54" s="1"/>
  <c r="Z54" s="1"/>
  <c r="AA54" s="1"/>
  <c r="AB54" s="1"/>
  <c r="AC54" s="1"/>
  <c r="AD54" s="1"/>
  <c r="AE54" s="1"/>
  <c r="AF54" s="1"/>
  <c r="AG54" s="1"/>
  <c r="AH54" s="1"/>
  <c r="AI54" s="1"/>
  <c r="AJ54" s="1"/>
  <c r="AK54" s="1"/>
  <c r="AL54" s="1"/>
  <c r="V201"/>
  <c r="W201" s="1"/>
  <c r="X201" s="1"/>
  <c r="Y201" s="1"/>
  <c r="Z201" s="1"/>
  <c r="AA201" s="1"/>
  <c r="AB201" s="1"/>
  <c r="AC201" s="1"/>
  <c r="AD201" s="1"/>
  <c r="AE201" s="1"/>
  <c r="AF201" s="1"/>
  <c r="AG201" s="1"/>
  <c r="AH201" s="1"/>
  <c r="AI201" s="1"/>
  <c r="AJ201" s="1"/>
  <c r="AK201" s="1"/>
  <c r="AL201" s="1"/>
  <c r="V193"/>
  <c r="W193" s="1"/>
  <c r="X193" s="1"/>
  <c r="Y193" s="1"/>
  <c r="Z193" s="1"/>
  <c r="AA193" s="1"/>
  <c r="AB193" s="1"/>
  <c r="AC193" s="1"/>
  <c r="AD193" s="1"/>
  <c r="AE193" s="1"/>
  <c r="AF193" s="1"/>
  <c r="AG193" s="1"/>
  <c r="AH193" s="1"/>
  <c r="AI193" s="1"/>
  <c r="AJ193" s="1"/>
  <c r="AK193" s="1"/>
  <c r="AL193" s="1"/>
  <c r="V134"/>
  <c r="W134" s="1"/>
  <c r="X134" s="1"/>
  <c r="Y134" s="1"/>
  <c r="Z134" s="1"/>
  <c r="AA134" s="1"/>
  <c r="AB134" s="1"/>
  <c r="AC134" s="1"/>
  <c r="AD134" s="1"/>
  <c r="AE134" s="1"/>
  <c r="AF134" s="1"/>
  <c r="AG134" s="1"/>
  <c r="AH134" s="1"/>
  <c r="AI134" s="1"/>
  <c r="AJ134" s="1"/>
  <c r="AK134" s="1"/>
  <c r="AL134" s="1"/>
  <c r="V95"/>
  <c r="W95" s="1"/>
  <c r="X95" s="1"/>
  <c r="Y95" s="1"/>
  <c r="Z95" s="1"/>
  <c r="AA95" s="1"/>
  <c r="AB95" s="1"/>
  <c r="AC95" s="1"/>
  <c r="AD95" s="1"/>
  <c r="AE95" s="1"/>
  <c r="AF95" s="1"/>
  <c r="AG95" s="1"/>
  <c r="AH95" s="1"/>
  <c r="AI95" s="1"/>
  <c r="AJ95" s="1"/>
  <c r="AK95" s="1"/>
  <c r="AL95" s="1"/>
  <c r="V406"/>
  <c r="W406" s="1"/>
  <c r="X406" s="1"/>
  <c r="Y406" s="1"/>
  <c r="Z406" s="1"/>
  <c r="AA406" s="1"/>
  <c r="AB406" s="1"/>
  <c r="AC406" s="1"/>
  <c r="AD406" s="1"/>
  <c r="AE406" s="1"/>
  <c r="AF406" s="1"/>
  <c r="AG406" s="1"/>
  <c r="AH406" s="1"/>
  <c r="AI406" s="1"/>
  <c r="AJ406" s="1"/>
  <c r="AK406" s="1"/>
  <c r="AL406" s="1"/>
  <c r="V230"/>
  <c r="W230" s="1"/>
  <c r="X230" s="1"/>
  <c r="Y230" s="1"/>
  <c r="Z230" s="1"/>
  <c r="AA230" s="1"/>
  <c r="AB230" s="1"/>
  <c r="AC230" s="1"/>
  <c r="AD230" s="1"/>
  <c r="AE230" s="1"/>
  <c r="AF230" s="1"/>
  <c r="AG230" s="1"/>
  <c r="AH230" s="1"/>
  <c r="AI230" s="1"/>
  <c r="AJ230" s="1"/>
  <c r="AK230" s="1"/>
  <c r="AL230" s="1"/>
  <c r="V206"/>
  <c r="W206" s="1"/>
  <c r="X206" s="1"/>
  <c r="Y206" s="1"/>
  <c r="Z206" s="1"/>
  <c r="AA206" s="1"/>
  <c r="AB206" s="1"/>
  <c r="AC206" s="1"/>
  <c r="AD206" s="1"/>
  <c r="AE206" s="1"/>
  <c r="AF206" s="1"/>
  <c r="AG206" s="1"/>
  <c r="AH206" s="1"/>
  <c r="AI206" s="1"/>
  <c r="AJ206" s="1"/>
  <c r="AK206" s="1"/>
  <c r="AL206" s="1"/>
  <c r="V198"/>
  <c r="W198" s="1"/>
  <c r="X198" s="1"/>
  <c r="Y198" s="1"/>
  <c r="Z198" s="1"/>
  <c r="AA198" s="1"/>
  <c r="AB198" s="1"/>
  <c r="AC198" s="1"/>
  <c r="AD198" s="1"/>
  <c r="AE198" s="1"/>
  <c r="AF198" s="1"/>
  <c r="AG198" s="1"/>
  <c r="AH198" s="1"/>
  <c r="AI198" s="1"/>
  <c r="AJ198" s="1"/>
  <c r="AK198" s="1"/>
  <c r="AL198" s="1"/>
  <c r="V150"/>
  <c r="W150" s="1"/>
  <c r="X150" s="1"/>
  <c r="Y150" s="1"/>
  <c r="Z150" s="1"/>
  <c r="AA150" s="1"/>
  <c r="AB150" s="1"/>
  <c r="AC150" s="1"/>
  <c r="AD150" s="1"/>
  <c r="AE150" s="1"/>
  <c r="AF150" s="1"/>
  <c r="AG150" s="1"/>
  <c r="AH150" s="1"/>
  <c r="AI150" s="1"/>
  <c r="AJ150" s="1"/>
  <c r="AK150" s="1"/>
  <c r="AL150" s="1"/>
  <c r="V255"/>
  <c r="W255" s="1"/>
  <c r="X255" s="1"/>
  <c r="Y255" s="1"/>
  <c r="Z255" s="1"/>
  <c r="AA255" s="1"/>
  <c r="AB255" s="1"/>
  <c r="AC255" s="1"/>
  <c r="AD255" s="1"/>
  <c r="AE255" s="1"/>
  <c r="AF255" s="1"/>
  <c r="AG255" s="1"/>
  <c r="AH255" s="1"/>
  <c r="AI255" s="1"/>
  <c r="AJ255" s="1"/>
  <c r="AK255" s="1"/>
  <c r="AL255" s="1"/>
  <c r="V273"/>
  <c r="W273" s="1"/>
  <c r="X273" s="1"/>
  <c r="Y273" s="1"/>
  <c r="Z273" s="1"/>
  <c r="AA273" s="1"/>
  <c r="AB273" s="1"/>
  <c r="AC273" s="1"/>
  <c r="AD273" s="1"/>
  <c r="AE273" s="1"/>
  <c r="AF273" s="1"/>
  <c r="AG273" s="1"/>
  <c r="AH273" s="1"/>
  <c r="AI273" s="1"/>
  <c r="AJ273" s="1"/>
  <c r="AK273" s="1"/>
  <c r="AL273" s="1"/>
  <c r="V179"/>
  <c r="W179" s="1"/>
  <c r="X179" s="1"/>
  <c r="Y179" s="1"/>
  <c r="Z179" s="1"/>
  <c r="AA179" s="1"/>
  <c r="AB179" s="1"/>
  <c r="AC179" s="1"/>
  <c r="AD179" s="1"/>
  <c r="AE179" s="1"/>
  <c r="AF179" s="1"/>
  <c r="AG179" s="1"/>
  <c r="AH179" s="1"/>
  <c r="AI179" s="1"/>
  <c r="AJ179" s="1"/>
  <c r="AK179" s="1"/>
  <c r="AL179" s="1"/>
  <c r="V197"/>
  <c r="W197" s="1"/>
  <c r="X197" s="1"/>
  <c r="Y197" s="1"/>
  <c r="Z197" s="1"/>
  <c r="AA197" s="1"/>
  <c r="AB197" s="1"/>
  <c r="AC197" s="1"/>
  <c r="AD197" s="1"/>
  <c r="AE197" s="1"/>
  <c r="AF197" s="1"/>
  <c r="AG197" s="1"/>
  <c r="AH197" s="1"/>
  <c r="AI197" s="1"/>
  <c r="AJ197" s="1"/>
  <c r="AK197" s="1"/>
  <c r="AL197" s="1"/>
  <c r="V157"/>
  <c r="W157" s="1"/>
  <c r="X157" s="1"/>
  <c r="Y157" s="1"/>
  <c r="Z157" s="1"/>
  <c r="AA157" s="1"/>
  <c r="AB157" s="1"/>
  <c r="AC157" s="1"/>
  <c r="AD157" s="1"/>
  <c r="AE157" s="1"/>
  <c r="AF157" s="1"/>
  <c r="AG157" s="1"/>
  <c r="AH157" s="1"/>
  <c r="AI157" s="1"/>
  <c r="AJ157" s="1"/>
  <c r="AK157" s="1"/>
  <c r="AL157" s="1"/>
  <c r="V138"/>
  <c r="W138" s="1"/>
  <c r="X138" s="1"/>
  <c r="Y138" s="1"/>
  <c r="Z138" s="1"/>
  <c r="AA138" s="1"/>
  <c r="AB138" s="1"/>
  <c r="AC138" s="1"/>
  <c r="AD138" s="1"/>
  <c r="AE138" s="1"/>
  <c r="AF138" s="1"/>
  <c r="AG138" s="1"/>
  <c r="AH138" s="1"/>
  <c r="AI138" s="1"/>
  <c r="AJ138" s="1"/>
  <c r="AK138" s="1"/>
  <c r="AL138" s="1"/>
  <c r="V122"/>
  <c r="W122" s="1"/>
  <c r="X122" s="1"/>
  <c r="Y122" s="1"/>
  <c r="Z122" s="1"/>
  <c r="AA122" s="1"/>
  <c r="AB122" s="1"/>
  <c r="AC122" s="1"/>
  <c r="AD122" s="1"/>
  <c r="AE122" s="1"/>
  <c r="AF122" s="1"/>
  <c r="AG122" s="1"/>
  <c r="AH122" s="1"/>
  <c r="AI122" s="1"/>
  <c r="AJ122" s="1"/>
  <c r="AK122" s="1"/>
  <c r="AL122" s="1"/>
  <c r="V221"/>
  <c r="W221" s="1"/>
  <c r="X221" s="1"/>
  <c r="Y221" s="1"/>
  <c r="Z221" s="1"/>
  <c r="AA221" s="1"/>
  <c r="AB221" s="1"/>
  <c r="AC221" s="1"/>
  <c r="AD221" s="1"/>
  <c r="AE221" s="1"/>
  <c r="AF221" s="1"/>
  <c r="AG221" s="1"/>
  <c r="AH221" s="1"/>
  <c r="AI221" s="1"/>
  <c r="AJ221" s="1"/>
  <c r="AK221" s="1"/>
  <c r="AL221" s="1"/>
  <c r="V105"/>
  <c r="W105" s="1"/>
  <c r="X105" s="1"/>
  <c r="Y105" s="1"/>
  <c r="Z105" s="1"/>
  <c r="AA105" s="1"/>
  <c r="AB105" s="1"/>
  <c r="AC105" s="1"/>
  <c r="AD105" s="1"/>
  <c r="AE105" s="1"/>
  <c r="AF105" s="1"/>
  <c r="AG105" s="1"/>
  <c r="AH105" s="1"/>
  <c r="AI105" s="1"/>
  <c r="AJ105" s="1"/>
  <c r="AK105" s="1"/>
  <c r="AL105" s="1"/>
  <c r="V410"/>
  <c r="W410" s="1"/>
  <c r="X410" s="1"/>
  <c r="Y410" s="1"/>
  <c r="Z410" s="1"/>
  <c r="AA410" s="1"/>
  <c r="AB410" s="1"/>
  <c r="AC410" s="1"/>
  <c r="AD410" s="1"/>
  <c r="AE410" s="1"/>
  <c r="AF410" s="1"/>
  <c r="AG410" s="1"/>
  <c r="AH410" s="1"/>
  <c r="AI410" s="1"/>
  <c r="AJ410" s="1"/>
  <c r="AK410" s="1"/>
  <c r="AL410" s="1"/>
  <c r="V266"/>
  <c r="W266" s="1"/>
  <c r="X266" s="1"/>
  <c r="Y266" s="1"/>
  <c r="Z266" s="1"/>
  <c r="AA266" s="1"/>
  <c r="AB266" s="1"/>
  <c r="AC266" s="1"/>
  <c r="AD266" s="1"/>
  <c r="AE266" s="1"/>
  <c r="AF266" s="1"/>
  <c r="AG266" s="1"/>
  <c r="AH266" s="1"/>
  <c r="AI266" s="1"/>
  <c r="AJ266" s="1"/>
  <c r="AK266" s="1"/>
  <c r="AL266" s="1"/>
  <c r="V258"/>
  <c r="W258" s="1"/>
  <c r="X258" s="1"/>
  <c r="Y258" s="1"/>
  <c r="Z258" s="1"/>
  <c r="AA258" s="1"/>
  <c r="AB258" s="1"/>
  <c r="AC258" s="1"/>
  <c r="AD258" s="1"/>
  <c r="AE258" s="1"/>
  <c r="AF258" s="1"/>
  <c r="AG258" s="1"/>
  <c r="AH258" s="1"/>
  <c r="AI258" s="1"/>
  <c r="AJ258" s="1"/>
  <c r="AK258" s="1"/>
  <c r="AL258" s="1"/>
  <c r="V210"/>
  <c r="W210" s="1"/>
  <c r="X210" s="1"/>
  <c r="Y210" s="1"/>
  <c r="Z210" s="1"/>
  <c r="AA210" s="1"/>
  <c r="AB210" s="1"/>
  <c r="AC210" s="1"/>
  <c r="AD210" s="1"/>
  <c r="AE210" s="1"/>
  <c r="AF210" s="1"/>
  <c r="AG210" s="1"/>
  <c r="AH210" s="1"/>
  <c r="AI210" s="1"/>
  <c r="AJ210" s="1"/>
  <c r="AK210" s="1"/>
  <c r="AL210" s="1"/>
  <c r="V154"/>
  <c r="W154" s="1"/>
  <c r="X154" s="1"/>
  <c r="Y154" s="1"/>
  <c r="Z154" s="1"/>
  <c r="AA154" s="1"/>
  <c r="AB154" s="1"/>
  <c r="AC154" s="1"/>
  <c r="AD154" s="1"/>
  <c r="AE154" s="1"/>
  <c r="AF154" s="1"/>
  <c r="AG154" s="1"/>
  <c r="AH154" s="1"/>
  <c r="AI154" s="1"/>
  <c r="AJ154" s="1"/>
  <c r="AK154" s="1"/>
  <c r="AL154" s="1"/>
  <c r="V208"/>
  <c r="W208" s="1"/>
  <c r="X208" s="1"/>
  <c r="Y208" s="1"/>
  <c r="Z208" s="1"/>
  <c r="AA208" s="1"/>
  <c r="AB208" s="1"/>
  <c r="AC208" s="1"/>
  <c r="AD208" s="1"/>
  <c r="AE208" s="1"/>
  <c r="AF208" s="1"/>
  <c r="AG208" s="1"/>
  <c r="AH208" s="1"/>
  <c r="AI208" s="1"/>
  <c r="AJ208" s="1"/>
  <c r="AK208" s="1"/>
  <c r="AL208" s="1"/>
  <c r="V372"/>
  <c r="W372" s="1"/>
  <c r="X372" s="1"/>
  <c r="Y372" s="1"/>
  <c r="Z372" s="1"/>
  <c r="AA372" s="1"/>
  <c r="AB372" s="1"/>
  <c r="AC372" s="1"/>
  <c r="AD372" s="1"/>
  <c r="AE372" s="1"/>
  <c r="AF372" s="1"/>
  <c r="AG372" s="1"/>
  <c r="AH372" s="1"/>
  <c r="AI372" s="1"/>
  <c r="AJ372" s="1"/>
  <c r="AK372" s="1"/>
  <c r="AL372" s="1"/>
  <c r="V257"/>
  <c r="W257" s="1"/>
  <c r="X257" s="1"/>
  <c r="Y257" s="1"/>
  <c r="Z257" s="1"/>
  <c r="AA257" s="1"/>
  <c r="AB257" s="1"/>
  <c r="AC257" s="1"/>
  <c r="AD257" s="1"/>
  <c r="AE257" s="1"/>
  <c r="AF257" s="1"/>
  <c r="AG257" s="1"/>
  <c r="AH257" s="1"/>
  <c r="AI257" s="1"/>
  <c r="AJ257" s="1"/>
  <c r="AK257" s="1"/>
  <c r="AL257" s="1"/>
  <c r="V250"/>
  <c r="W250" s="1"/>
  <c r="X250" s="1"/>
  <c r="Y250" s="1"/>
  <c r="Z250" s="1"/>
  <c r="AA250" s="1"/>
  <c r="AB250" s="1"/>
  <c r="AC250" s="1"/>
  <c r="AD250" s="1"/>
  <c r="AE250" s="1"/>
  <c r="AF250" s="1"/>
  <c r="AG250" s="1"/>
  <c r="AH250" s="1"/>
  <c r="AI250" s="1"/>
  <c r="AJ250" s="1"/>
  <c r="AK250" s="1"/>
  <c r="AL250" s="1"/>
  <c r="V243"/>
  <c r="W243" s="1"/>
  <c r="X243" s="1"/>
  <c r="Y243" s="1"/>
  <c r="Z243" s="1"/>
  <c r="AA243" s="1"/>
  <c r="AB243" s="1"/>
  <c r="AC243" s="1"/>
  <c r="AD243" s="1"/>
  <c r="AE243" s="1"/>
  <c r="AF243" s="1"/>
  <c r="AG243" s="1"/>
  <c r="AH243" s="1"/>
  <c r="AI243" s="1"/>
  <c r="AJ243" s="1"/>
  <c r="AK243" s="1"/>
  <c r="AL243" s="1"/>
  <c r="V231"/>
  <c r="W231" s="1"/>
  <c r="X231" s="1"/>
  <c r="Y231" s="1"/>
  <c r="Z231" s="1"/>
  <c r="AA231" s="1"/>
  <c r="AB231" s="1"/>
  <c r="AC231" s="1"/>
  <c r="AD231" s="1"/>
  <c r="AE231" s="1"/>
  <c r="AF231" s="1"/>
  <c r="AG231" s="1"/>
  <c r="AH231" s="1"/>
  <c r="AI231" s="1"/>
  <c r="AJ231" s="1"/>
  <c r="AK231" s="1"/>
  <c r="AL231" s="1"/>
  <c r="V199"/>
  <c r="W199" s="1"/>
  <c r="X199" s="1"/>
  <c r="Y199" s="1"/>
  <c r="Z199" s="1"/>
  <c r="AA199" s="1"/>
  <c r="AB199" s="1"/>
  <c r="AC199" s="1"/>
  <c r="AD199" s="1"/>
  <c r="AE199" s="1"/>
  <c r="AF199" s="1"/>
  <c r="AG199" s="1"/>
  <c r="AH199" s="1"/>
  <c r="AI199" s="1"/>
  <c r="AJ199" s="1"/>
  <c r="AK199" s="1"/>
  <c r="AL199" s="1"/>
  <c r="V195"/>
  <c r="W195" s="1"/>
  <c r="X195" s="1"/>
  <c r="Y195" s="1"/>
  <c r="Z195" s="1"/>
  <c r="AA195" s="1"/>
  <c r="AB195" s="1"/>
  <c r="AC195" s="1"/>
  <c r="AD195" s="1"/>
  <c r="AE195" s="1"/>
  <c r="AF195" s="1"/>
  <c r="AG195" s="1"/>
  <c r="AH195" s="1"/>
  <c r="AI195" s="1"/>
  <c r="AJ195" s="1"/>
  <c r="AK195" s="1"/>
  <c r="AL195" s="1"/>
  <c r="V191"/>
  <c r="W191" s="1"/>
  <c r="X191" s="1"/>
  <c r="Y191" s="1"/>
  <c r="Z191" s="1"/>
  <c r="AA191" s="1"/>
  <c r="AB191" s="1"/>
  <c r="AC191" s="1"/>
  <c r="AD191" s="1"/>
  <c r="AE191" s="1"/>
  <c r="AF191" s="1"/>
  <c r="AG191" s="1"/>
  <c r="AH191" s="1"/>
  <c r="AI191" s="1"/>
  <c r="AJ191" s="1"/>
  <c r="AK191" s="1"/>
  <c r="AL191" s="1"/>
  <c r="V312"/>
  <c r="W312" s="1"/>
  <c r="X312" s="1"/>
  <c r="Y312" s="1"/>
  <c r="Z312" s="1"/>
  <c r="AA312" s="1"/>
  <c r="AB312" s="1"/>
  <c r="AC312" s="1"/>
  <c r="AD312" s="1"/>
  <c r="AE312" s="1"/>
  <c r="AF312" s="1"/>
  <c r="AG312" s="1"/>
  <c r="AH312" s="1"/>
  <c r="AI312" s="1"/>
  <c r="AJ312" s="1"/>
  <c r="AK312" s="1"/>
  <c r="AL312" s="1"/>
  <c r="V139"/>
  <c r="W139" s="1"/>
  <c r="X139" s="1"/>
  <c r="Y139" s="1"/>
  <c r="Z139" s="1"/>
  <c r="AA139" s="1"/>
  <c r="AB139" s="1"/>
  <c r="AC139" s="1"/>
  <c r="AD139" s="1"/>
  <c r="AE139" s="1"/>
  <c r="AF139" s="1"/>
  <c r="AG139" s="1"/>
  <c r="AH139" s="1"/>
  <c r="AI139" s="1"/>
  <c r="AJ139" s="1"/>
  <c r="AK139" s="1"/>
  <c r="AL139" s="1"/>
  <c r="V90"/>
  <c r="W90" s="1"/>
  <c r="X90" s="1"/>
  <c r="Y90" s="1"/>
  <c r="Z90" s="1"/>
  <c r="AA90" s="1"/>
  <c r="AB90" s="1"/>
  <c r="AC90" s="1"/>
  <c r="AD90" s="1"/>
  <c r="AE90" s="1"/>
  <c r="AF90" s="1"/>
  <c r="AG90" s="1"/>
  <c r="AH90" s="1"/>
  <c r="AI90" s="1"/>
  <c r="AJ90" s="1"/>
  <c r="AK90" s="1"/>
  <c r="AL90" s="1"/>
  <c r="V74"/>
  <c r="W74" s="1"/>
  <c r="X74" s="1"/>
  <c r="Y74" s="1"/>
  <c r="Z74" s="1"/>
  <c r="AA74" s="1"/>
  <c r="AB74" s="1"/>
  <c r="AC74" s="1"/>
  <c r="AD74" s="1"/>
  <c r="AE74" s="1"/>
  <c r="AF74" s="1"/>
  <c r="AG74" s="1"/>
  <c r="AH74" s="1"/>
  <c r="AI74" s="1"/>
  <c r="AJ74" s="1"/>
  <c r="AK74" s="1"/>
  <c r="AL74" s="1"/>
  <c r="V58"/>
  <c r="W58" s="1"/>
  <c r="X58" s="1"/>
  <c r="Y58" s="1"/>
  <c r="Z58" s="1"/>
  <c r="AA58" s="1"/>
  <c r="AB58" s="1"/>
  <c r="AC58" s="1"/>
  <c r="AD58" s="1"/>
  <c r="AE58" s="1"/>
  <c r="AF58" s="1"/>
  <c r="AG58" s="1"/>
  <c r="AH58" s="1"/>
  <c r="AI58" s="1"/>
  <c r="AJ58" s="1"/>
  <c r="AK58" s="1"/>
  <c r="AL58" s="1"/>
  <c r="V46"/>
  <c r="W46" s="1"/>
  <c r="X46" s="1"/>
  <c r="Y46" s="1"/>
  <c r="Z46" s="1"/>
  <c r="AA46" s="1"/>
  <c r="AB46" s="1"/>
  <c r="AC46" s="1"/>
  <c r="AD46" s="1"/>
  <c r="AE46" s="1"/>
  <c r="AF46" s="1"/>
  <c r="AG46" s="1"/>
  <c r="AH46" s="1"/>
  <c r="AI46" s="1"/>
  <c r="AJ46" s="1"/>
  <c r="AK46" s="1"/>
  <c r="AL46" s="1"/>
  <c r="V38"/>
  <c r="W38" s="1"/>
  <c r="X38" s="1"/>
  <c r="Y38" s="1"/>
  <c r="Z38" s="1"/>
  <c r="AA38" s="1"/>
  <c r="AB38" s="1"/>
  <c r="AC38" s="1"/>
  <c r="AD38" s="1"/>
  <c r="AE38" s="1"/>
  <c r="AF38" s="1"/>
  <c r="AG38" s="1"/>
  <c r="AH38" s="1"/>
  <c r="AI38" s="1"/>
  <c r="AJ38" s="1"/>
  <c r="AK38" s="1"/>
  <c r="AL38" s="1"/>
  <c r="V34"/>
  <c r="W34" s="1"/>
  <c r="X34" s="1"/>
  <c r="Y34" s="1"/>
  <c r="Z34" s="1"/>
  <c r="AA34" s="1"/>
  <c r="AB34" s="1"/>
  <c r="AC34" s="1"/>
  <c r="AD34" s="1"/>
  <c r="AE34" s="1"/>
  <c r="AF34" s="1"/>
  <c r="AG34" s="1"/>
  <c r="AH34" s="1"/>
  <c r="AI34" s="1"/>
  <c r="AJ34" s="1"/>
  <c r="AK34" s="1"/>
  <c r="AL34" s="1"/>
  <c r="V14"/>
  <c r="W14" s="1"/>
  <c r="X14" s="1"/>
  <c r="Y14" s="1"/>
  <c r="Z14" s="1"/>
  <c r="AA14" s="1"/>
  <c r="AB14" s="1"/>
  <c r="AC14" s="1"/>
  <c r="AD14" s="1"/>
  <c r="AE14" s="1"/>
  <c r="AF14" s="1"/>
  <c r="AG14" s="1"/>
  <c r="AH14" s="1"/>
  <c r="AI14" s="1"/>
  <c r="AJ14" s="1"/>
  <c r="AK14" s="1"/>
  <c r="AL14" s="1"/>
  <c r="V284"/>
  <c r="W284" s="1"/>
  <c r="X284" s="1"/>
  <c r="Y284" s="1"/>
  <c r="Z284" s="1"/>
  <c r="AA284" s="1"/>
  <c r="AB284" s="1"/>
  <c r="AC284" s="1"/>
  <c r="AD284" s="1"/>
  <c r="AE284" s="1"/>
  <c r="AF284" s="1"/>
  <c r="AG284" s="1"/>
  <c r="AH284" s="1"/>
  <c r="AI284" s="1"/>
  <c r="AJ284" s="1"/>
  <c r="AK284" s="1"/>
  <c r="AL284" s="1"/>
  <c r="V217"/>
  <c r="W217" s="1"/>
  <c r="X217" s="1"/>
  <c r="Y217" s="1"/>
  <c r="Z217" s="1"/>
  <c r="AA217" s="1"/>
  <c r="AB217" s="1"/>
  <c r="AC217" s="1"/>
  <c r="AD217" s="1"/>
  <c r="AE217" s="1"/>
  <c r="AF217" s="1"/>
  <c r="AG217" s="1"/>
  <c r="AH217" s="1"/>
  <c r="AI217" s="1"/>
  <c r="AJ217" s="1"/>
  <c r="AK217" s="1"/>
  <c r="AL217" s="1"/>
  <c r="V169"/>
  <c r="W169" s="1"/>
  <c r="X169" s="1"/>
  <c r="Y169" s="1"/>
  <c r="Z169" s="1"/>
  <c r="AA169" s="1"/>
  <c r="AB169" s="1"/>
  <c r="AC169" s="1"/>
  <c r="AD169" s="1"/>
  <c r="AE169" s="1"/>
  <c r="AF169" s="1"/>
  <c r="AG169" s="1"/>
  <c r="AH169" s="1"/>
  <c r="AI169" s="1"/>
  <c r="AJ169" s="1"/>
  <c r="AK169" s="1"/>
  <c r="AL169" s="1"/>
  <c r="V145"/>
  <c r="W145" s="1"/>
  <c r="X145" s="1"/>
  <c r="Y145" s="1"/>
  <c r="Z145" s="1"/>
  <c r="AA145" s="1"/>
  <c r="AB145" s="1"/>
  <c r="AC145" s="1"/>
  <c r="AD145" s="1"/>
  <c r="AE145" s="1"/>
  <c r="AF145" s="1"/>
  <c r="AG145" s="1"/>
  <c r="AH145" s="1"/>
  <c r="AI145" s="1"/>
  <c r="AJ145" s="1"/>
  <c r="AK145" s="1"/>
  <c r="AL145" s="1"/>
  <c r="V99"/>
  <c r="W99" s="1"/>
  <c r="X99" s="1"/>
  <c r="Y99" s="1"/>
  <c r="Z99" s="1"/>
  <c r="AA99" s="1"/>
  <c r="AB99" s="1"/>
  <c r="AC99" s="1"/>
  <c r="AD99" s="1"/>
  <c r="AE99" s="1"/>
  <c r="AF99" s="1"/>
  <c r="AG99" s="1"/>
  <c r="AH99" s="1"/>
  <c r="AI99" s="1"/>
  <c r="AJ99" s="1"/>
  <c r="AK99" s="1"/>
  <c r="AL99" s="1"/>
  <c r="V87"/>
  <c r="W87" s="1"/>
  <c r="X87" s="1"/>
  <c r="Y87" s="1"/>
  <c r="Z87" s="1"/>
  <c r="AA87" s="1"/>
  <c r="AB87" s="1"/>
  <c r="AC87" s="1"/>
  <c r="AD87" s="1"/>
  <c r="AE87" s="1"/>
  <c r="AF87" s="1"/>
  <c r="AG87" s="1"/>
  <c r="AH87" s="1"/>
  <c r="AI87" s="1"/>
  <c r="AJ87" s="1"/>
  <c r="AK87" s="1"/>
  <c r="AL87" s="1"/>
  <c r="V83"/>
  <c r="W83" s="1"/>
  <c r="X83" s="1"/>
  <c r="Y83" s="1"/>
  <c r="Z83" s="1"/>
  <c r="AA83" s="1"/>
  <c r="AB83" s="1"/>
  <c r="AC83" s="1"/>
  <c r="AD83" s="1"/>
  <c r="AE83" s="1"/>
  <c r="AF83" s="1"/>
  <c r="AG83" s="1"/>
  <c r="AH83" s="1"/>
  <c r="AI83" s="1"/>
  <c r="AJ83" s="1"/>
  <c r="AK83" s="1"/>
  <c r="AL83" s="1"/>
  <c r="V79"/>
  <c r="W79" s="1"/>
  <c r="X79" s="1"/>
  <c r="Y79" s="1"/>
  <c r="Z79" s="1"/>
  <c r="AA79" s="1"/>
  <c r="AB79" s="1"/>
  <c r="AC79" s="1"/>
  <c r="AD79" s="1"/>
  <c r="AE79" s="1"/>
  <c r="AF79" s="1"/>
  <c r="AG79" s="1"/>
  <c r="AH79" s="1"/>
  <c r="AI79" s="1"/>
  <c r="AJ79" s="1"/>
  <c r="AK79" s="1"/>
  <c r="AL79" s="1"/>
  <c r="V60"/>
  <c r="W60" s="1"/>
  <c r="X60" s="1"/>
  <c r="Y60" s="1"/>
  <c r="Z60" s="1"/>
  <c r="AA60" s="1"/>
  <c r="AB60" s="1"/>
  <c r="AC60" s="1"/>
  <c r="AD60" s="1"/>
  <c r="AE60" s="1"/>
  <c r="AF60" s="1"/>
  <c r="AG60" s="1"/>
  <c r="AH60" s="1"/>
  <c r="AI60" s="1"/>
  <c r="AJ60" s="1"/>
  <c r="AK60" s="1"/>
  <c r="AL60" s="1"/>
  <c r="V306"/>
  <c r="W306" s="1"/>
  <c r="X306" s="1"/>
  <c r="Y306" s="1"/>
  <c r="Z306" s="1"/>
  <c r="AA306" s="1"/>
  <c r="AB306" s="1"/>
  <c r="AC306" s="1"/>
  <c r="AD306" s="1"/>
  <c r="AE306" s="1"/>
  <c r="AF306" s="1"/>
  <c r="AG306" s="1"/>
  <c r="AH306" s="1"/>
  <c r="AI306" s="1"/>
  <c r="AJ306" s="1"/>
  <c r="AK306" s="1"/>
  <c r="AL306" s="1"/>
  <c r="V318"/>
  <c r="W318" s="1"/>
  <c r="X318" s="1"/>
  <c r="Y318" s="1"/>
  <c r="Z318" s="1"/>
  <c r="AA318" s="1"/>
  <c r="AB318" s="1"/>
  <c r="AC318" s="1"/>
  <c r="AD318" s="1"/>
  <c r="AE318" s="1"/>
  <c r="AF318" s="1"/>
  <c r="AG318" s="1"/>
  <c r="AH318" s="1"/>
  <c r="AI318" s="1"/>
  <c r="AJ318" s="1"/>
  <c r="AK318" s="1"/>
  <c r="AL318" s="1"/>
  <c r="V330"/>
  <c r="W330" s="1"/>
  <c r="X330" s="1"/>
  <c r="Y330" s="1"/>
  <c r="Z330" s="1"/>
  <c r="AA330" s="1"/>
  <c r="AB330" s="1"/>
  <c r="AC330" s="1"/>
  <c r="AD330" s="1"/>
  <c r="AE330" s="1"/>
  <c r="AF330" s="1"/>
  <c r="AG330" s="1"/>
  <c r="AH330" s="1"/>
  <c r="AI330" s="1"/>
  <c r="AJ330" s="1"/>
  <c r="AK330" s="1"/>
  <c r="AL330" s="1"/>
  <c r="V376"/>
  <c r="W376" s="1"/>
  <c r="X376" s="1"/>
  <c r="Y376" s="1"/>
  <c r="Z376" s="1"/>
  <c r="AA376" s="1"/>
  <c r="AB376" s="1"/>
  <c r="AC376" s="1"/>
  <c r="AD376" s="1"/>
  <c r="AE376" s="1"/>
  <c r="AF376" s="1"/>
  <c r="AG376" s="1"/>
  <c r="AH376" s="1"/>
  <c r="AI376" s="1"/>
  <c r="AJ376" s="1"/>
  <c r="AK376" s="1"/>
  <c r="AL376" s="1"/>
  <c r="V11"/>
  <c r="W11" s="1"/>
  <c r="X11" s="1"/>
  <c r="Y11" s="1"/>
  <c r="Z11" s="1"/>
  <c r="AA11" s="1"/>
  <c r="AB11" s="1"/>
  <c r="AC11" s="1"/>
  <c r="AD11" s="1"/>
  <c r="AE11" s="1"/>
  <c r="AF11" s="1"/>
  <c r="AG11" s="1"/>
  <c r="AH11" s="1"/>
  <c r="AI11" s="1"/>
  <c r="AJ11" s="1"/>
  <c r="AK11" s="1"/>
  <c r="AL11" s="1"/>
  <c r="V265"/>
  <c r="W265" s="1"/>
  <c r="X265" s="1"/>
  <c r="Y265" s="1"/>
  <c r="Z265" s="1"/>
  <c r="AA265" s="1"/>
  <c r="AB265" s="1"/>
  <c r="AC265" s="1"/>
  <c r="AD265" s="1"/>
  <c r="AE265" s="1"/>
  <c r="AF265" s="1"/>
  <c r="AG265" s="1"/>
  <c r="AH265" s="1"/>
  <c r="AI265" s="1"/>
  <c r="AJ265" s="1"/>
  <c r="AK265" s="1"/>
  <c r="AL265" s="1"/>
  <c r="V219"/>
  <c r="W219" s="1"/>
  <c r="X219" s="1"/>
  <c r="Y219" s="1"/>
  <c r="Z219" s="1"/>
  <c r="AA219" s="1"/>
  <c r="AB219" s="1"/>
  <c r="AC219" s="1"/>
  <c r="AD219" s="1"/>
  <c r="AE219" s="1"/>
  <c r="AF219" s="1"/>
  <c r="AG219" s="1"/>
  <c r="AH219" s="1"/>
  <c r="AI219" s="1"/>
  <c r="AJ219" s="1"/>
  <c r="AK219" s="1"/>
  <c r="AL219" s="1"/>
  <c r="V207"/>
  <c r="W207" s="1"/>
  <c r="X207" s="1"/>
  <c r="Y207" s="1"/>
  <c r="Z207" s="1"/>
  <c r="AA207" s="1"/>
  <c r="AB207" s="1"/>
  <c r="AC207" s="1"/>
  <c r="AD207" s="1"/>
  <c r="AE207" s="1"/>
  <c r="AF207" s="1"/>
  <c r="AG207" s="1"/>
  <c r="AH207" s="1"/>
  <c r="AI207" s="1"/>
  <c r="AJ207" s="1"/>
  <c r="AK207" s="1"/>
  <c r="AL207" s="1"/>
  <c r="V151"/>
  <c r="W151" s="1"/>
  <c r="X151" s="1"/>
  <c r="Y151" s="1"/>
  <c r="Z151" s="1"/>
  <c r="AA151" s="1"/>
  <c r="AB151" s="1"/>
  <c r="AC151" s="1"/>
  <c r="AD151" s="1"/>
  <c r="AE151" s="1"/>
  <c r="AF151" s="1"/>
  <c r="AG151" s="1"/>
  <c r="AH151" s="1"/>
  <c r="AI151" s="1"/>
  <c r="AJ151" s="1"/>
  <c r="AK151" s="1"/>
  <c r="AL151" s="1"/>
  <c r="V131"/>
  <c r="W131" s="1"/>
  <c r="X131" s="1"/>
  <c r="Y131" s="1"/>
  <c r="Z131" s="1"/>
  <c r="AA131" s="1"/>
  <c r="AB131" s="1"/>
  <c r="AC131" s="1"/>
  <c r="AD131" s="1"/>
  <c r="AE131" s="1"/>
  <c r="AF131" s="1"/>
  <c r="AG131" s="1"/>
  <c r="AH131" s="1"/>
  <c r="AI131" s="1"/>
  <c r="AJ131" s="1"/>
  <c r="AK131" s="1"/>
  <c r="AL131" s="1"/>
  <c r="V332"/>
  <c r="W332" s="1"/>
  <c r="X332" s="1"/>
  <c r="Y332" s="1"/>
  <c r="Z332" s="1"/>
  <c r="AA332" s="1"/>
  <c r="AB332" s="1"/>
  <c r="AC332" s="1"/>
  <c r="AD332" s="1"/>
  <c r="AE332" s="1"/>
  <c r="AF332" s="1"/>
  <c r="AG332" s="1"/>
  <c r="AH332" s="1"/>
  <c r="AI332" s="1"/>
  <c r="AJ332" s="1"/>
  <c r="AK332" s="1"/>
  <c r="AL332" s="1"/>
  <c r="V94"/>
  <c r="W94" s="1"/>
  <c r="X94" s="1"/>
  <c r="Y94" s="1"/>
  <c r="Z94" s="1"/>
  <c r="AA94" s="1"/>
  <c r="AB94" s="1"/>
  <c r="AC94" s="1"/>
  <c r="AD94" s="1"/>
  <c r="AE94" s="1"/>
  <c r="AF94" s="1"/>
  <c r="AG94" s="1"/>
  <c r="AH94" s="1"/>
  <c r="AI94" s="1"/>
  <c r="AJ94" s="1"/>
  <c r="AK94" s="1"/>
  <c r="AL94" s="1"/>
  <c r="V82"/>
  <c r="W82" s="1"/>
  <c r="X82" s="1"/>
  <c r="Y82" s="1"/>
  <c r="Z82" s="1"/>
  <c r="AA82" s="1"/>
  <c r="AB82" s="1"/>
  <c r="AC82" s="1"/>
  <c r="AD82" s="1"/>
  <c r="AE82" s="1"/>
  <c r="AF82" s="1"/>
  <c r="AG82" s="1"/>
  <c r="AH82" s="1"/>
  <c r="AI82" s="1"/>
  <c r="AJ82" s="1"/>
  <c r="AK82" s="1"/>
  <c r="AL82" s="1"/>
  <c r="V62"/>
  <c r="W62" s="1"/>
  <c r="X62" s="1"/>
  <c r="Y62" s="1"/>
  <c r="Z62" s="1"/>
  <c r="AA62" s="1"/>
  <c r="AB62" s="1"/>
  <c r="AC62" s="1"/>
  <c r="AD62" s="1"/>
  <c r="AE62" s="1"/>
  <c r="AF62" s="1"/>
  <c r="AG62" s="1"/>
  <c r="AH62" s="1"/>
  <c r="AI62" s="1"/>
  <c r="AJ62" s="1"/>
  <c r="AK62" s="1"/>
  <c r="AL62" s="1"/>
  <c r="V50"/>
  <c r="W50" s="1"/>
  <c r="X50" s="1"/>
  <c r="Y50" s="1"/>
  <c r="Z50" s="1"/>
  <c r="AA50" s="1"/>
  <c r="AB50" s="1"/>
  <c r="AC50" s="1"/>
  <c r="AD50" s="1"/>
  <c r="AE50" s="1"/>
  <c r="AF50" s="1"/>
  <c r="AG50" s="1"/>
  <c r="AH50" s="1"/>
  <c r="AI50" s="1"/>
  <c r="AJ50" s="1"/>
  <c r="AK50" s="1"/>
  <c r="AL50" s="1"/>
  <c r="V42"/>
  <c r="W42" s="1"/>
  <c r="X42" s="1"/>
  <c r="Y42" s="1"/>
  <c r="Z42" s="1"/>
  <c r="AA42" s="1"/>
  <c r="AB42" s="1"/>
  <c r="AC42" s="1"/>
  <c r="AD42" s="1"/>
  <c r="AE42" s="1"/>
  <c r="AF42" s="1"/>
  <c r="AG42" s="1"/>
  <c r="AH42" s="1"/>
  <c r="AI42" s="1"/>
  <c r="AJ42" s="1"/>
  <c r="AK42" s="1"/>
  <c r="AL42" s="1"/>
  <c r="V241"/>
  <c r="W241" s="1"/>
  <c r="X241" s="1"/>
  <c r="Y241" s="1"/>
  <c r="Z241" s="1"/>
  <c r="AA241" s="1"/>
  <c r="AB241" s="1"/>
  <c r="AC241" s="1"/>
  <c r="AD241" s="1"/>
  <c r="AE241" s="1"/>
  <c r="AF241" s="1"/>
  <c r="AG241" s="1"/>
  <c r="AH241" s="1"/>
  <c r="AI241" s="1"/>
  <c r="AJ241" s="1"/>
  <c r="AK241" s="1"/>
  <c r="AL241" s="1"/>
  <c r="V153"/>
  <c r="W153" s="1"/>
  <c r="X153" s="1"/>
  <c r="Y153" s="1"/>
  <c r="Z153" s="1"/>
  <c r="AA153" s="1"/>
  <c r="AB153" s="1"/>
  <c r="AC153" s="1"/>
  <c r="AD153" s="1"/>
  <c r="AE153" s="1"/>
  <c r="AF153" s="1"/>
  <c r="AG153" s="1"/>
  <c r="AH153" s="1"/>
  <c r="AI153" s="1"/>
  <c r="AJ153" s="1"/>
  <c r="AK153" s="1"/>
  <c r="AL153" s="1"/>
  <c r="V130"/>
  <c r="W130" s="1"/>
  <c r="X130" s="1"/>
  <c r="Y130" s="1"/>
  <c r="Z130" s="1"/>
  <c r="AA130" s="1"/>
  <c r="AB130" s="1"/>
  <c r="AC130" s="1"/>
  <c r="AD130" s="1"/>
  <c r="AE130" s="1"/>
  <c r="AF130" s="1"/>
  <c r="AG130" s="1"/>
  <c r="AH130" s="1"/>
  <c r="AI130" s="1"/>
  <c r="AJ130" s="1"/>
  <c r="AK130" s="1"/>
  <c r="AL130" s="1"/>
  <c r="V113"/>
  <c r="W113" s="1"/>
  <c r="X113" s="1"/>
  <c r="Y113" s="1"/>
  <c r="Z113" s="1"/>
  <c r="AA113" s="1"/>
  <c r="AB113" s="1"/>
  <c r="AC113" s="1"/>
  <c r="AD113" s="1"/>
  <c r="AE113" s="1"/>
  <c r="AF113" s="1"/>
  <c r="AG113" s="1"/>
  <c r="AH113" s="1"/>
  <c r="AI113" s="1"/>
  <c r="AJ113" s="1"/>
  <c r="AK113" s="1"/>
  <c r="AL113" s="1"/>
  <c r="V91"/>
  <c r="W91" s="1"/>
  <c r="X91" s="1"/>
  <c r="Y91" s="1"/>
  <c r="Z91" s="1"/>
  <c r="AA91" s="1"/>
  <c r="AB91" s="1"/>
  <c r="AC91" s="1"/>
  <c r="AD91" s="1"/>
  <c r="AE91" s="1"/>
  <c r="AF91" s="1"/>
  <c r="AG91" s="1"/>
  <c r="AH91" s="1"/>
  <c r="AI91" s="1"/>
  <c r="AJ91" s="1"/>
  <c r="AK91" s="1"/>
  <c r="AL91" s="1"/>
  <c r="V294"/>
  <c r="W294" s="1"/>
  <c r="X294" s="1"/>
  <c r="Y294" s="1"/>
  <c r="Z294" s="1"/>
  <c r="AA294" s="1"/>
  <c r="AB294" s="1"/>
  <c r="AC294" s="1"/>
  <c r="AD294" s="1"/>
  <c r="AE294" s="1"/>
  <c r="AF294" s="1"/>
  <c r="AG294" s="1"/>
  <c r="AH294" s="1"/>
  <c r="AI294" s="1"/>
  <c r="AJ294" s="1"/>
  <c r="AK294" s="1"/>
  <c r="AL294" s="1"/>
  <c r="V302"/>
  <c r="W302" s="1"/>
  <c r="X302" s="1"/>
  <c r="Y302" s="1"/>
  <c r="Z302" s="1"/>
  <c r="AA302" s="1"/>
  <c r="AB302" s="1"/>
  <c r="AC302" s="1"/>
  <c r="AD302" s="1"/>
  <c r="AE302" s="1"/>
  <c r="AF302" s="1"/>
  <c r="AG302" s="1"/>
  <c r="AH302" s="1"/>
  <c r="AI302" s="1"/>
  <c r="AJ302" s="1"/>
  <c r="AK302" s="1"/>
  <c r="AL302" s="1"/>
  <c r="V314"/>
  <c r="W314" s="1"/>
  <c r="X314" s="1"/>
  <c r="Y314" s="1"/>
  <c r="Z314" s="1"/>
  <c r="AA314" s="1"/>
  <c r="AB314" s="1"/>
  <c r="AC314" s="1"/>
  <c r="AD314" s="1"/>
  <c r="AE314" s="1"/>
  <c r="AF314" s="1"/>
  <c r="AG314" s="1"/>
  <c r="AH314" s="1"/>
  <c r="AI314" s="1"/>
  <c r="AJ314" s="1"/>
  <c r="AK314" s="1"/>
  <c r="AL314" s="1"/>
  <c r="V342"/>
  <c r="W342" s="1"/>
  <c r="X342" s="1"/>
  <c r="Y342" s="1"/>
  <c r="Z342" s="1"/>
  <c r="AA342" s="1"/>
  <c r="AB342" s="1"/>
  <c r="AC342" s="1"/>
  <c r="AD342" s="1"/>
  <c r="AE342" s="1"/>
  <c r="AF342" s="1"/>
  <c r="AG342" s="1"/>
  <c r="AH342" s="1"/>
  <c r="AI342" s="1"/>
  <c r="AJ342" s="1"/>
  <c r="AK342" s="1"/>
  <c r="AL342" s="1"/>
  <c r="V27"/>
  <c r="W27" s="1"/>
  <c r="X27" s="1"/>
  <c r="Y27" s="1"/>
  <c r="Z27" s="1"/>
  <c r="AA27" s="1"/>
  <c r="AB27" s="1"/>
  <c r="AC27" s="1"/>
  <c r="AD27" s="1"/>
  <c r="AE27" s="1"/>
  <c r="AF27" s="1"/>
  <c r="AG27" s="1"/>
  <c r="AH27" s="1"/>
  <c r="AI27" s="1"/>
  <c r="AJ27" s="1"/>
  <c r="AK27" s="1"/>
  <c r="AL27" s="1"/>
  <c r="V295"/>
  <c r="W295" s="1"/>
  <c r="X295" s="1"/>
  <c r="Y295" s="1"/>
  <c r="Z295" s="1"/>
  <c r="AA295" s="1"/>
  <c r="AB295" s="1"/>
  <c r="AC295" s="1"/>
  <c r="AD295" s="1"/>
  <c r="AE295" s="1"/>
  <c r="AF295" s="1"/>
  <c r="AG295" s="1"/>
  <c r="AH295" s="1"/>
  <c r="AI295" s="1"/>
  <c r="AJ295" s="1"/>
  <c r="AK295" s="1"/>
  <c r="AL295" s="1"/>
  <c r="V363"/>
  <c r="W363" s="1"/>
  <c r="X363" s="1"/>
  <c r="Y363" s="1"/>
  <c r="Z363" s="1"/>
  <c r="AA363" s="1"/>
  <c r="AB363" s="1"/>
  <c r="AC363" s="1"/>
  <c r="AD363" s="1"/>
  <c r="AE363" s="1"/>
  <c r="AF363" s="1"/>
  <c r="AG363" s="1"/>
  <c r="AH363" s="1"/>
  <c r="AI363" s="1"/>
  <c r="AJ363" s="1"/>
  <c r="AK363" s="1"/>
  <c r="AL363" s="1"/>
  <c r="V371"/>
  <c r="W371" s="1"/>
  <c r="X371" s="1"/>
  <c r="Y371" s="1"/>
  <c r="Z371" s="1"/>
  <c r="AA371" s="1"/>
  <c r="AB371" s="1"/>
  <c r="AC371" s="1"/>
  <c r="AD371" s="1"/>
  <c r="AE371" s="1"/>
  <c r="AF371" s="1"/>
  <c r="AG371" s="1"/>
  <c r="AH371" s="1"/>
  <c r="AI371" s="1"/>
  <c r="AJ371" s="1"/>
  <c r="AK371" s="1"/>
  <c r="AL371" s="1"/>
  <c r="V254"/>
  <c r="W254" s="1"/>
  <c r="X254" s="1"/>
  <c r="Y254" s="1"/>
  <c r="Z254" s="1"/>
  <c r="AA254" s="1"/>
  <c r="AB254" s="1"/>
  <c r="AC254" s="1"/>
  <c r="AD254" s="1"/>
  <c r="AE254" s="1"/>
  <c r="AF254" s="1"/>
  <c r="AG254" s="1"/>
  <c r="AH254" s="1"/>
  <c r="AI254" s="1"/>
  <c r="AJ254" s="1"/>
  <c r="AK254" s="1"/>
  <c r="AL254" s="1"/>
  <c r="V124"/>
  <c r="W124" s="1"/>
  <c r="X124" s="1"/>
  <c r="Y124" s="1"/>
  <c r="Z124" s="1"/>
  <c r="AA124" s="1"/>
  <c r="AB124" s="1"/>
  <c r="AC124" s="1"/>
  <c r="AD124" s="1"/>
  <c r="AE124" s="1"/>
  <c r="AF124" s="1"/>
  <c r="AG124" s="1"/>
  <c r="AH124" s="1"/>
  <c r="AI124" s="1"/>
  <c r="AJ124" s="1"/>
  <c r="AK124" s="1"/>
  <c r="AL124" s="1"/>
  <c r="V106"/>
  <c r="W106" s="1"/>
  <c r="X106" s="1"/>
  <c r="Y106" s="1"/>
  <c r="Z106" s="1"/>
  <c r="AA106" s="1"/>
  <c r="AB106" s="1"/>
  <c r="AC106" s="1"/>
  <c r="AD106" s="1"/>
  <c r="AE106" s="1"/>
  <c r="AF106" s="1"/>
  <c r="AG106" s="1"/>
  <c r="AH106" s="1"/>
  <c r="AI106" s="1"/>
  <c r="AJ106" s="1"/>
  <c r="AK106" s="1"/>
  <c r="AL106" s="1"/>
  <c r="V73"/>
  <c r="W73" s="1"/>
  <c r="X73" s="1"/>
  <c r="Y73" s="1"/>
  <c r="Z73" s="1"/>
  <c r="AA73" s="1"/>
  <c r="AB73" s="1"/>
  <c r="AC73" s="1"/>
  <c r="AD73" s="1"/>
  <c r="AE73" s="1"/>
  <c r="AF73" s="1"/>
  <c r="AG73" s="1"/>
  <c r="AH73" s="1"/>
  <c r="AI73" s="1"/>
  <c r="AJ73" s="1"/>
  <c r="AK73" s="1"/>
  <c r="AL73" s="1"/>
  <c r="V63"/>
  <c r="W63" s="1"/>
  <c r="X63" s="1"/>
  <c r="Y63" s="1"/>
  <c r="Z63" s="1"/>
  <c r="AA63" s="1"/>
  <c r="AB63" s="1"/>
  <c r="AC63" s="1"/>
  <c r="AD63" s="1"/>
  <c r="AE63" s="1"/>
  <c r="AF63" s="1"/>
  <c r="AG63" s="1"/>
  <c r="AH63" s="1"/>
  <c r="AI63" s="1"/>
  <c r="AJ63" s="1"/>
  <c r="AK63" s="1"/>
  <c r="AL63" s="1"/>
  <c r="V283"/>
  <c r="W283" s="1"/>
  <c r="X283" s="1"/>
  <c r="Y283" s="1"/>
  <c r="Z283" s="1"/>
  <c r="AA283" s="1"/>
  <c r="AB283" s="1"/>
  <c r="AC283" s="1"/>
  <c r="AD283" s="1"/>
  <c r="AE283" s="1"/>
  <c r="AF283" s="1"/>
  <c r="AG283" s="1"/>
  <c r="AH283" s="1"/>
  <c r="AI283" s="1"/>
  <c r="AJ283" s="1"/>
  <c r="AK283" s="1"/>
  <c r="AL283" s="1"/>
  <c r="V267"/>
  <c r="W267" s="1"/>
  <c r="X267" s="1"/>
  <c r="Y267" s="1"/>
  <c r="Z267" s="1"/>
  <c r="AA267" s="1"/>
  <c r="AB267" s="1"/>
  <c r="AC267" s="1"/>
  <c r="AD267" s="1"/>
  <c r="AE267" s="1"/>
  <c r="AF267" s="1"/>
  <c r="AG267" s="1"/>
  <c r="AH267" s="1"/>
  <c r="AI267" s="1"/>
  <c r="AJ267" s="1"/>
  <c r="AK267" s="1"/>
  <c r="AL267" s="1"/>
  <c r="V271"/>
  <c r="W271" s="1"/>
  <c r="X271" s="1"/>
  <c r="Y271" s="1"/>
  <c r="Z271" s="1"/>
  <c r="AA271" s="1"/>
  <c r="AB271" s="1"/>
  <c r="AC271" s="1"/>
  <c r="AD271" s="1"/>
  <c r="AE271" s="1"/>
  <c r="AF271" s="1"/>
  <c r="AG271" s="1"/>
  <c r="AH271" s="1"/>
  <c r="AI271" s="1"/>
  <c r="AJ271" s="1"/>
  <c r="AK271" s="1"/>
  <c r="AL271" s="1"/>
  <c r="V184"/>
  <c r="W184" s="1"/>
  <c r="X184" s="1"/>
  <c r="Y184" s="1"/>
  <c r="Z184" s="1"/>
  <c r="AA184" s="1"/>
  <c r="AB184" s="1"/>
  <c r="AC184" s="1"/>
  <c r="AD184" s="1"/>
  <c r="AE184" s="1"/>
  <c r="AF184" s="1"/>
  <c r="AG184" s="1"/>
  <c r="AH184" s="1"/>
  <c r="AI184" s="1"/>
  <c r="AJ184" s="1"/>
  <c r="AK184" s="1"/>
  <c r="AL184" s="1"/>
  <c r="V164"/>
  <c r="W164" s="1"/>
  <c r="X164" s="1"/>
  <c r="Y164" s="1"/>
  <c r="Z164" s="1"/>
  <c r="AA164" s="1"/>
  <c r="AB164" s="1"/>
  <c r="AC164" s="1"/>
  <c r="AD164" s="1"/>
  <c r="AE164" s="1"/>
  <c r="AF164" s="1"/>
  <c r="AG164" s="1"/>
  <c r="AH164" s="1"/>
  <c r="AI164" s="1"/>
  <c r="AJ164" s="1"/>
  <c r="AK164" s="1"/>
  <c r="AL164" s="1"/>
  <c r="V156"/>
  <c r="W156" s="1"/>
  <c r="X156" s="1"/>
  <c r="Y156" s="1"/>
  <c r="Z156" s="1"/>
  <c r="AA156" s="1"/>
  <c r="AB156" s="1"/>
  <c r="AC156" s="1"/>
  <c r="AD156" s="1"/>
  <c r="AE156" s="1"/>
  <c r="AF156" s="1"/>
  <c r="AG156" s="1"/>
  <c r="AH156" s="1"/>
  <c r="AI156" s="1"/>
  <c r="AJ156" s="1"/>
  <c r="AK156" s="1"/>
  <c r="AL156" s="1"/>
  <c r="V216"/>
  <c r="W216" s="1"/>
  <c r="X216" s="1"/>
  <c r="Y216" s="1"/>
  <c r="Z216" s="1"/>
  <c r="AA216" s="1"/>
  <c r="AB216" s="1"/>
  <c r="AC216" s="1"/>
  <c r="AD216" s="1"/>
  <c r="AE216" s="1"/>
  <c r="AF216" s="1"/>
  <c r="AG216" s="1"/>
  <c r="AH216" s="1"/>
  <c r="AI216" s="1"/>
  <c r="AJ216" s="1"/>
  <c r="AK216" s="1"/>
  <c r="AL216" s="1"/>
  <c r="V84"/>
  <c r="W84" s="1"/>
  <c r="X84" s="1"/>
  <c r="Y84" s="1"/>
  <c r="Z84" s="1"/>
  <c r="AA84" s="1"/>
  <c r="AB84" s="1"/>
  <c r="AC84" s="1"/>
  <c r="AD84" s="1"/>
  <c r="AE84" s="1"/>
  <c r="AF84" s="1"/>
  <c r="AG84" s="1"/>
  <c r="AH84" s="1"/>
  <c r="AI84" s="1"/>
  <c r="AJ84" s="1"/>
  <c r="AK84" s="1"/>
  <c r="AL84" s="1"/>
  <c r="V353"/>
  <c r="W353" s="1"/>
  <c r="X353" s="1"/>
  <c r="Y353" s="1"/>
  <c r="Z353" s="1"/>
  <c r="AA353" s="1"/>
  <c r="AB353" s="1"/>
  <c r="AC353" s="1"/>
  <c r="AD353" s="1"/>
  <c r="AE353" s="1"/>
  <c r="AF353" s="1"/>
  <c r="AG353" s="1"/>
  <c r="AH353" s="1"/>
  <c r="AI353" s="1"/>
  <c r="AJ353" s="1"/>
  <c r="AK353" s="1"/>
  <c r="AL353" s="1"/>
  <c r="V16"/>
  <c r="W16" s="1"/>
  <c r="X16" s="1"/>
  <c r="Y16" s="1"/>
  <c r="Z16" s="1"/>
  <c r="AA16" s="1"/>
  <c r="AB16" s="1"/>
  <c r="AC16" s="1"/>
  <c r="AD16" s="1"/>
  <c r="AE16" s="1"/>
  <c r="AF16" s="1"/>
  <c r="AG16" s="1"/>
  <c r="AH16" s="1"/>
  <c r="AI16" s="1"/>
  <c r="AJ16" s="1"/>
  <c r="AK16" s="1"/>
  <c r="AL16" s="1"/>
  <c r="V275"/>
  <c r="W275" s="1"/>
  <c r="X275" s="1"/>
  <c r="Y275" s="1"/>
  <c r="Z275" s="1"/>
  <c r="AA275" s="1"/>
  <c r="AB275" s="1"/>
  <c r="AC275" s="1"/>
  <c r="AD275" s="1"/>
  <c r="AE275" s="1"/>
  <c r="AF275" s="1"/>
  <c r="AG275" s="1"/>
  <c r="AH275" s="1"/>
  <c r="AI275" s="1"/>
  <c r="AJ275" s="1"/>
  <c r="AK275" s="1"/>
  <c r="AL275" s="1"/>
  <c r="V232"/>
  <c r="W232" s="1"/>
  <c r="X232" s="1"/>
  <c r="Y232" s="1"/>
  <c r="Z232" s="1"/>
  <c r="AA232" s="1"/>
  <c r="AB232" s="1"/>
  <c r="AC232" s="1"/>
  <c r="AD232" s="1"/>
  <c r="AE232" s="1"/>
  <c r="AF232" s="1"/>
  <c r="AG232" s="1"/>
  <c r="AH232" s="1"/>
  <c r="AI232" s="1"/>
  <c r="AJ232" s="1"/>
  <c r="AK232" s="1"/>
  <c r="AL232" s="1"/>
  <c r="V96"/>
  <c r="W96" s="1"/>
  <c r="X96" s="1"/>
  <c r="Y96" s="1"/>
  <c r="Z96" s="1"/>
  <c r="AA96" s="1"/>
  <c r="AB96" s="1"/>
  <c r="AC96" s="1"/>
  <c r="AD96" s="1"/>
  <c r="AE96" s="1"/>
  <c r="AF96" s="1"/>
  <c r="AG96" s="1"/>
  <c r="AH96" s="1"/>
  <c r="AI96" s="1"/>
  <c r="AJ96" s="1"/>
  <c r="AK96" s="1"/>
  <c r="AL96" s="1"/>
  <c r="V80"/>
  <c r="W80" s="1"/>
  <c r="X80" s="1"/>
  <c r="Y80" s="1"/>
  <c r="Z80" s="1"/>
  <c r="AA80" s="1"/>
  <c r="AB80" s="1"/>
  <c r="AC80" s="1"/>
  <c r="AD80" s="1"/>
  <c r="AE80" s="1"/>
  <c r="AF80" s="1"/>
  <c r="AG80" s="1"/>
  <c r="AH80" s="1"/>
  <c r="AI80" s="1"/>
  <c r="AJ80" s="1"/>
  <c r="AK80" s="1"/>
  <c r="AL80" s="1"/>
  <c r="V61"/>
  <c r="W61" s="1"/>
  <c r="X61" s="1"/>
  <c r="Y61" s="1"/>
  <c r="Z61" s="1"/>
  <c r="AA61" s="1"/>
  <c r="AB61" s="1"/>
  <c r="AC61" s="1"/>
  <c r="AD61" s="1"/>
  <c r="AE61" s="1"/>
  <c r="AF61" s="1"/>
  <c r="AG61" s="1"/>
  <c r="AH61" s="1"/>
  <c r="AI61" s="1"/>
  <c r="AJ61" s="1"/>
  <c r="AK61" s="1"/>
  <c r="AL61" s="1"/>
  <c r="V53"/>
  <c r="W53" s="1"/>
  <c r="X53" s="1"/>
  <c r="Y53" s="1"/>
  <c r="Z53" s="1"/>
  <c r="AA53" s="1"/>
  <c r="AB53" s="1"/>
  <c r="AC53" s="1"/>
  <c r="AD53" s="1"/>
  <c r="AE53" s="1"/>
  <c r="AF53" s="1"/>
  <c r="AG53" s="1"/>
  <c r="AH53" s="1"/>
  <c r="AI53" s="1"/>
  <c r="AJ53" s="1"/>
  <c r="AK53" s="1"/>
  <c r="AL53" s="1"/>
  <c r="V321"/>
  <c r="W321" s="1"/>
  <c r="X321" s="1"/>
  <c r="Y321" s="1"/>
  <c r="Z321" s="1"/>
  <c r="AA321" s="1"/>
  <c r="AB321" s="1"/>
  <c r="AC321" s="1"/>
  <c r="AD321" s="1"/>
  <c r="AE321" s="1"/>
  <c r="AF321" s="1"/>
  <c r="AG321" s="1"/>
  <c r="AH321" s="1"/>
  <c r="AI321" s="1"/>
  <c r="AJ321" s="1"/>
  <c r="AK321" s="1"/>
  <c r="AL321" s="1"/>
  <c r="V409"/>
  <c r="W409" s="1"/>
  <c r="X409" s="1"/>
  <c r="Y409" s="1"/>
  <c r="Z409" s="1"/>
  <c r="AA409" s="1"/>
  <c r="AB409" s="1"/>
  <c r="AC409" s="1"/>
  <c r="AD409" s="1"/>
  <c r="AE409" s="1"/>
  <c r="AF409" s="1"/>
  <c r="AG409" s="1"/>
  <c r="AH409" s="1"/>
  <c r="AI409" s="1"/>
  <c r="AJ409" s="1"/>
  <c r="AK409" s="1"/>
  <c r="AL409" s="1"/>
  <c r="V12"/>
  <c r="W12" s="1"/>
  <c r="X12" s="1"/>
  <c r="Y12" s="1"/>
  <c r="Z12" s="1"/>
  <c r="AA12" s="1"/>
  <c r="AB12" s="1"/>
  <c r="AC12" s="1"/>
  <c r="AD12" s="1"/>
  <c r="AE12" s="1"/>
  <c r="AF12" s="1"/>
  <c r="AG12" s="1"/>
  <c r="AH12" s="1"/>
  <c r="AI12" s="1"/>
  <c r="AJ12" s="1"/>
  <c r="AK12" s="1"/>
  <c r="AL12" s="1"/>
  <c r="V244"/>
  <c r="W244" s="1"/>
  <c r="X244" s="1"/>
  <c r="Y244" s="1"/>
  <c r="Z244" s="1"/>
  <c r="AA244" s="1"/>
  <c r="AB244" s="1"/>
  <c r="AC244" s="1"/>
  <c r="AD244" s="1"/>
  <c r="AE244" s="1"/>
  <c r="AF244" s="1"/>
  <c r="AG244" s="1"/>
  <c r="AH244" s="1"/>
  <c r="AI244" s="1"/>
  <c r="AJ244" s="1"/>
  <c r="AK244" s="1"/>
  <c r="AL244" s="1"/>
  <c r="V305"/>
  <c r="W305" s="1"/>
  <c r="X305" s="1"/>
  <c r="Y305" s="1"/>
  <c r="Z305" s="1"/>
  <c r="AA305" s="1"/>
  <c r="AB305" s="1"/>
  <c r="AC305" s="1"/>
  <c r="AD305" s="1"/>
  <c r="AE305" s="1"/>
  <c r="AF305" s="1"/>
  <c r="AG305" s="1"/>
  <c r="AH305" s="1"/>
  <c r="AI305" s="1"/>
  <c r="AJ305" s="1"/>
  <c r="AK305" s="1"/>
  <c r="AL305" s="1"/>
  <c r="S175"/>
  <c r="T175" s="1"/>
  <c r="U175" s="1"/>
  <c r="S114"/>
  <c r="T114" s="1"/>
  <c r="U114" s="1"/>
  <c r="V336"/>
  <c r="W336" s="1"/>
  <c r="X336" s="1"/>
  <c r="Y336" s="1"/>
  <c r="Z336" s="1"/>
  <c r="AA336" s="1"/>
  <c r="AB336" s="1"/>
  <c r="AC336" s="1"/>
  <c r="AD336" s="1"/>
  <c r="AE336" s="1"/>
  <c r="AF336" s="1"/>
  <c r="AG336" s="1"/>
  <c r="AH336" s="1"/>
  <c r="AI336" s="1"/>
  <c r="AJ336" s="1"/>
  <c r="AK336" s="1"/>
  <c r="AL336" s="1"/>
  <c r="V400"/>
  <c r="W400" s="1"/>
  <c r="X400" s="1"/>
  <c r="Y400" s="1"/>
  <c r="Z400" s="1"/>
  <c r="AA400" s="1"/>
  <c r="AB400" s="1"/>
  <c r="AC400" s="1"/>
  <c r="AD400" s="1"/>
  <c r="AE400" s="1"/>
  <c r="AF400" s="1"/>
  <c r="AG400" s="1"/>
  <c r="AH400" s="1"/>
  <c r="AI400" s="1"/>
  <c r="AJ400" s="1"/>
  <c r="AK400" s="1"/>
  <c r="AL400" s="1"/>
  <c r="V289"/>
  <c r="W289" s="1"/>
  <c r="X289" s="1"/>
  <c r="Y289" s="1"/>
  <c r="Z289" s="1"/>
  <c r="AA289" s="1"/>
  <c r="AB289" s="1"/>
  <c r="AC289" s="1"/>
  <c r="AD289" s="1"/>
  <c r="AE289" s="1"/>
  <c r="AF289" s="1"/>
  <c r="AG289" s="1"/>
  <c r="AH289" s="1"/>
  <c r="AI289" s="1"/>
  <c r="AJ289" s="1"/>
  <c r="AK289" s="1"/>
  <c r="AL289" s="1"/>
  <c r="V277"/>
  <c r="W277" s="1"/>
  <c r="X277" s="1"/>
  <c r="Y277" s="1"/>
  <c r="Z277" s="1"/>
  <c r="AA277" s="1"/>
  <c r="AB277" s="1"/>
  <c r="AC277" s="1"/>
  <c r="AD277" s="1"/>
  <c r="AE277" s="1"/>
  <c r="AF277" s="1"/>
  <c r="AG277" s="1"/>
  <c r="AH277" s="1"/>
  <c r="AI277" s="1"/>
  <c r="AJ277" s="1"/>
  <c r="AK277" s="1"/>
  <c r="AL277" s="1"/>
  <c r="V235"/>
  <c r="W235" s="1"/>
  <c r="X235" s="1"/>
  <c r="Y235" s="1"/>
  <c r="Z235" s="1"/>
  <c r="AA235" s="1"/>
  <c r="AB235" s="1"/>
  <c r="AC235" s="1"/>
  <c r="AD235" s="1"/>
  <c r="AE235" s="1"/>
  <c r="AF235" s="1"/>
  <c r="AG235" s="1"/>
  <c r="AH235" s="1"/>
  <c r="AI235" s="1"/>
  <c r="AJ235" s="1"/>
  <c r="AK235" s="1"/>
  <c r="AL235" s="1"/>
  <c r="V227"/>
  <c r="W227" s="1"/>
  <c r="X227" s="1"/>
  <c r="Y227" s="1"/>
  <c r="Z227" s="1"/>
  <c r="AA227" s="1"/>
  <c r="AB227" s="1"/>
  <c r="AC227" s="1"/>
  <c r="AD227" s="1"/>
  <c r="AE227" s="1"/>
  <c r="AF227" s="1"/>
  <c r="AG227" s="1"/>
  <c r="AH227" s="1"/>
  <c r="AI227" s="1"/>
  <c r="AJ227" s="1"/>
  <c r="AK227" s="1"/>
  <c r="AL227" s="1"/>
  <c r="V215"/>
  <c r="W215" s="1"/>
  <c r="X215" s="1"/>
  <c r="Y215" s="1"/>
  <c r="Z215" s="1"/>
  <c r="AA215" s="1"/>
  <c r="AB215" s="1"/>
  <c r="AC215" s="1"/>
  <c r="AD215" s="1"/>
  <c r="AE215" s="1"/>
  <c r="AF215" s="1"/>
  <c r="AG215" s="1"/>
  <c r="AH215" s="1"/>
  <c r="AI215" s="1"/>
  <c r="AJ215" s="1"/>
  <c r="AK215" s="1"/>
  <c r="AL215" s="1"/>
  <c r="V183"/>
  <c r="W183" s="1"/>
  <c r="X183" s="1"/>
  <c r="Y183" s="1"/>
  <c r="Z183" s="1"/>
  <c r="AA183" s="1"/>
  <c r="AB183" s="1"/>
  <c r="AC183" s="1"/>
  <c r="AD183" s="1"/>
  <c r="AE183" s="1"/>
  <c r="AF183" s="1"/>
  <c r="AG183" s="1"/>
  <c r="AH183" s="1"/>
  <c r="AI183" s="1"/>
  <c r="AJ183" s="1"/>
  <c r="AK183" s="1"/>
  <c r="AL183" s="1"/>
  <c r="V167"/>
  <c r="W167" s="1"/>
  <c r="X167" s="1"/>
  <c r="Y167" s="1"/>
  <c r="Z167" s="1"/>
  <c r="AA167" s="1"/>
  <c r="AB167" s="1"/>
  <c r="AC167" s="1"/>
  <c r="AD167" s="1"/>
  <c r="AE167" s="1"/>
  <c r="AF167" s="1"/>
  <c r="AG167" s="1"/>
  <c r="AH167" s="1"/>
  <c r="AI167" s="1"/>
  <c r="AJ167" s="1"/>
  <c r="AK167" s="1"/>
  <c r="AL167" s="1"/>
  <c r="V159"/>
  <c r="W159" s="1"/>
  <c r="X159" s="1"/>
  <c r="Y159" s="1"/>
  <c r="Z159" s="1"/>
  <c r="AA159" s="1"/>
  <c r="AB159" s="1"/>
  <c r="AC159" s="1"/>
  <c r="AD159" s="1"/>
  <c r="AE159" s="1"/>
  <c r="AF159" s="1"/>
  <c r="AG159" s="1"/>
  <c r="AH159" s="1"/>
  <c r="AI159" s="1"/>
  <c r="AJ159" s="1"/>
  <c r="AK159" s="1"/>
  <c r="AL159" s="1"/>
  <c r="V155"/>
  <c r="W155" s="1"/>
  <c r="X155" s="1"/>
  <c r="Y155" s="1"/>
  <c r="Z155" s="1"/>
  <c r="AA155" s="1"/>
  <c r="AB155" s="1"/>
  <c r="AC155" s="1"/>
  <c r="AD155" s="1"/>
  <c r="AE155" s="1"/>
  <c r="AF155" s="1"/>
  <c r="AG155" s="1"/>
  <c r="AH155" s="1"/>
  <c r="AI155" s="1"/>
  <c r="AJ155" s="1"/>
  <c r="AK155" s="1"/>
  <c r="AL155" s="1"/>
  <c r="V324"/>
  <c r="W324" s="1"/>
  <c r="X324" s="1"/>
  <c r="Y324" s="1"/>
  <c r="Z324" s="1"/>
  <c r="AA324" s="1"/>
  <c r="AB324" s="1"/>
  <c r="AC324" s="1"/>
  <c r="AD324" s="1"/>
  <c r="AE324" s="1"/>
  <c r="AF324" s="1"/>
  <c r="AG324" s="1"/>
  <c r="AH324" s="1"/>
  <c r="AI324" s="1"/>
  <c r="AJ324" s="1"/>
  <c r="AK324" s="1"/>
  <c r="AL324" s="1"/>
  <c r="V268"/>
  <c r="W268" s="1"/>
  <c r="X268" s="1"/>
  <c r="Y268" s="1"/>
  <c r="Z268" s="1"/>
  <c r="AA268" s="1"/>
  <c r="AB268" s="1"/>
  <c r="AC268" s="1"/>
  <c r="AD268" s="1"/>
  <c r="AE268" s="1"/>
  <c r="AF268" s="1"/>
  <c r="AG268" s="1"/>
  <c r="AH268" s="1"/>
  <c r="AI268" s="1"/>
  <c r="AJ268" s="1"/>
  <c r="AK268" s="1"/>
  <c r="AL268" s="1"/>
  <c r="V251"/>
  <c r="W251" s="1"/>
  <c r="X251" s="1"/>
  <c r="Y251" s="1"/>
  <c r="Z251" s="1"/>
  <c r="AA251" s="1"/>
  <c r="AB251" s="1"/>
  <c r="AC251" s="1"/>
  <c r="AD251" s="1"/>
  <c r="AE251" s="1"/>
  <c r="AF251" s="1"/>
  <c r="AG251" s="1"/>
  <c r="AH251" s="1"/>
  <c r="AI251" s="1"/>
  <c r="AJ251" s="1"/>
  <c r="AK251" s="1"/>
  <c r="AL251" s="1"/>
  <c r="V237"/>
  <c r="W237" s="1"/>
  <c r="X237" s="1"/>
  <c r="Y237" s="1"/>
  <c r="Z237" s="1"/>
  <c r="AA237" s="1"/>
  <c r="AB237" s="1"/>
  <c r="AC237" s="1"/>
  <c r="AD237" s="1"/>
  <c r="AE237" s="1"/>
  <c r="AF237" s="1"/>
  <c r="AG237" s="1"/>
  <c r="AH237" s="1"/>
  <c r="AI237" s="1"/>
  <c r="AJ237" s="1"/>
  <c r="AK237" s="1"/>
  <c r="AL237" s="1"/>
  <c r="V229"/>
  <c r="W229" s="1"/>
  <c r="X229" s="1"/>
  <c r="Y229" s="1"/>
  <c r="Z229" s="1"/>
  <c r="AA229" s="1"/>
  <c r="AB229" s="1"/>
  <c r="AC229" s="1"/>
  <c r="AD229" s="1"/>
  <c r="AE229" s="1"/>
  <c r="AF229" s="1"/>
  <c r="AG229" s="1"/>
  <c r="AH229" s="1"/>
  <c r="AI229" s="1"/>
  <c r="AJ229" s="1"/>
  <c r="AK229" s="1"/>
  <c r="AL229" s="1"/>
  <c r="V126"/>
  <c r="W126" s="1"/>
  <c r="X126" s="1"/>
  <c r="Y126" s="1"/>
  <c r="Z126" s="1"/>
  <c r="AA126" s="1"/>
  <c r="AB126" s="1"/>
  <c r="AC126" s="1"/>
  <c r="AD126" s="1"/>
  <c r="AE126" s="1"/>
  <c r="AF126" s="1"/>
  <c r="AG126" s="1"/>
  <c r="AH126" s="1"/>
  <c r="AI126" s="1"/>
  <c r="AJ126" s="1"/>
  <c r="AK126" s="1"/>
  <c r="AL126" s="1"/>
  <c r="V109"/>
  <c r="W109" s="1"/>
  <c r="X109" s="1"/>
  <c r="Y109" s="1"/>
  <c r="Z109" s="1"/>
  <c r="AA109" s="1"/>
  <c r="AB109" s="1"/>
  <c r="AC109" s="1"/>
  <c r="AD109" s="1"/>
  <c r="AE109" s="1"/>
  <c r="AF109" s="1"/>
  <c r="AG109" s="1"/>
  <c r="AH109" s="1"/>
  <c r="AI109" s="1"/>
  <c r="AJ109" s="1"/>
  <c r="AK109" s="1"/>
  <c r="AL109" s="1"/>
  <c r="V71"/>
  <c r="W71" s="1"/>
  <c r="X71" s="1"/>
  <c r="Y71" s="1"/>
  <c r="Z71" s="1"/>
  <c r="AA71" s="1"/>
  <c r="AB71" s="1"/>
  <c r="AC71" s="1"/>
  <c r="AD71" s="1"/>
  <c r="AE71" s="1"/>
  <c r="AF71" s="1"/>
  <c r="AG71" s="1"/>
  <c r="AH71" s="1"/>
  <c r="AI71" s="1"/>
  <c r="AJ71" s="1"/>
  <c r="AK71" s="1"/>
  <c r="AL71" s="1"/>
  <c r="V52"/>
  <c r="W52" s="1"/>
  <c r="X52" s="1"/>
  <c r="Y52" s="1"/>
  <c r="Z52" s="1"/>
  <c r="AA52" s="1"/>
  <c r="AB52" s="1"/>
  <c r="AC52" s="1"/>
  <c r="AD52" s="1"/>
  <c r="AE52" s="1"/>
  <c r="AF52" s="1"/>
  <c r="AG52" s="1"/>
  <c r="AH52" s="1"/>
  <c r="AI52" s="1"/>
  <c r="AJ52" s="1"/>
  <c r="AK52" s="1"/>
  <c r="AL52" s="1"/>
  <c r="V15"/>
  <c r="W15" s="1"/>
  <c r="X15" s="1"/>
  <c r="Y15" s="1"/>
  <c r="Z15" s="1"/>
  <c r="AA15" s="1"/>
  <c r="AB15" s="1"/>
  <c r="AC15" s="1"/>
  <c r="AD15" s="1"/>
  <c r="AE15" s="1"/>
  <c r="AF15" s="1"/>
  <c r="AG15" s="1"/>
  <c r="AH15" s="1"/>
  <c r="AI15" s="1"/>
  <c r="AJ15" s="1"/>
  <c r="AK15" s="1"/>
  <c r="AL15" s="1"/>
  <c r="V338"/>
  <c r="W338" s="1"/>
  <c r="X338" s="1"/>
  <c r="Y338" s="1"/>
  <c r="Z338" s="1"/>
  <c r="AA338" s="1"/>
  <c r="AB338" s="1"/>
  <c r="AC338" s="1"/>
  <c r="AD338" s="1"/>
  <c r="AE338" s="1"/>
  <c r="AF338" s="1"/>
  <c r="AG338" s="1"/>
  <c r="AH338" s="1"/>
  <c r="AI338" s="1"/>
  <c r="AJ338" s="1"/>
  <c r="AK338" s="1"/>
  <c r="AL338" s="1"/>
  <c r="V328"/>
  <c r="W328" s="1"/>
  <c r="X328" s="1"/>
  <c r="Y328" s="1"/>
  <c r="Z328" s="1"/>
  <c r="AA328" s="1"/>
  <c r="AB328" s="1"/>
  <c r="AC328" s="1"/>
  <c r="AD328" s="1"/>
  <c r="AE328" s="1"/>
  <c r="AF328" s="1"/>
  <c r="AG328" s="1"/>
  <c r="AH328" s="1"/>
  <c r="AI328" s="1"/>
  <c r="AJ328" s="1"/>
  <c r="AK328" s="1"/>
  <c r="AL328" s="1"/>
  <c r="V360"/>
  <c r="W360" s="1"/>
  <c r="X360" s="1"/>
  <c r="Y360" s="1"/>
  <c r="Z360" s="1"/>
  <c r="AA360" s="1"/>
  <c r="AB360" s="1"/>
  <c r="AC360" s="1"/>
  <c r="AD360" s="1"/>
  <c r="AE360" s="1"/>
  <c r="AF360" s="1"/>
  <c r="AG360" s="1"/>
  <c r="AH360" s="1"/>
  <c r="AI360" s="1"/>
  <c r="AJ360" s="1"/>
  <c r="AK360" s="1"/>
  <c r="AL360" s="1"/>
  <c r="V374"/>
  <c r="W374" s="1"/>
  <c r="X374" s="1"/>
  <c r="Y374" s="1"/>
  <c r="Z374" s="1"/>
  <c r="AA374" s="1"/>
  <c r="AB374" s="1"/>
  <c r="AC374" s="1"/>
  <c r="AD374" s="1"/>
  <c r="AE374" s="1"/>
  <c r="AF374" s="1"/>
  <c r="AG374" s="1"/>
  <c r="AH374" s="1"/>
  <c r="AI374" s="1"/>
  <c r="AJ374" s="1"/>
  <c r="AK374" s="1"/>
  <c r="AL374" s="1"/>
  <c r="V398"/>
  <c r="W398" s="1"/>
  <c r="X398" s="1"/>
  <c r="Y398" s="1"/>
  <c r="Z398" s="1"/>
  <c r="AA398" s="1"/>
  <c r="AB398" s="1"/>
  <c r="AC398" s="1"/>
  <c r="AD398" s="1"/>
  <c r="AE398" s="1"/>
  <c r="AF398" s="1"/>
  <c r="AG398" s="1"/>
  <c r="AH398" s="1"/>
  <c r="AI398" s="1"/>
  <c r="AJ398" s="1"/>
  <c r="AK398" s="1"/>
  <c r="AL398" s="1"/>
  <c r="V299"/>
  <c r="W299" s="1"/>
  <c r="X299" s="1"/>
  <c r="Y299" s="1"/>
  <c r="Z299" s="1"/>
  <c r="AA299" s="1"/>
  <c r="AB299" s="1"/>
  <c r="AC299" s="1"/>
  <c r="AD299" s="1"/>
  <c r="AE299" s="1"/>
  <c r="AF299" s="1"/>
  <c r="AG299" s="1"/>
  <c r="AH299" s="1"/>
  <c r="AI299" s="1"/>
  <c r="AJ299" s="1"/>
  <c r="AK299" s="1"/>
  <c r="AL299" s="1"/>
  <c r="V307"/>
  <c r="W307" s="1"/>
  <c r="X307" s="1"/>
  <c r="Y307" s="1"/>
  <c r="Z307" s="1"/>
  <c r="AA307" s="1"/>
  <c r="AB307" s="1"/>
  <c r="AC307" s="1"/>
  <c r="AD307" s="1"/>
  <c r="AE307" s="1"/>
  <c r="AF307" s="1"/>
  <c r="AG307" s="1"/>
  <c r="AH307" s="1"/>
  <c r="AI307" s="1"/>
  <c r="AJ307" s="1"/>
  <c r="AK307" s="1"/>
  <c r="AL307" s="1"/>
  <c r="V311"/>
  <c r="W311" s="1"/>
  <c r="X311" s="1"/>
  <c r="Y311" s="1"/>
  <c r="Z311" s="1"/>
  <c r="AA311" s="1"/>
  <c r="AB311" s="1"/>
  <c r="AC311" s="1"/>
  <c r="AD311" s="1"/>
  <c r="AE311" s="1"/>
  <c r="AF311" s="1"/>
  <c r="AG311" s="1"/>
  <c r="AH311" s="1"/>
  <c r="AI311" s="1"/>
  <c r="AJ311" s="1"/>
  <c r="AK311" s="1"/>
  <c r="AL311" s="1"/>
  <c r="V319"/>
  <c r="W319" s="1"/>
  <c r="X319" s="1"/>
  <c r="Y319" s="1"/>
  <c r="Z319" s="1"/>
  <c r="AA319" s="1"/>
  <c r="AB319" s="1"/>
  <c r="AC319" s="1"/>
  <c r="AD319" s="1"/>
  <c r="AE319" s="1"/>
  <c r="AF319" s="1"/>
  <c r="AG319" s="1"/>
  <c r="AH319" s="1"/>
  <c r="AI319" s="1"/>
  <c r="AJ319" s="1"/>
  <c r="AK319" s="1"/>
  <c r="AL319" s="1"/>
  <c r="V323"/>
  <c r="W323" s="1"/>
  <c r="X323" s="1"/>
  <c r="Y323" s="1"/>
  <c r="Z323" s="1"/>
  <c r="AA323" s="1"/>
  <c r="AB323" s="1"/>
  <c r="AC323" s="1"/>
  <c r="AD323" s="1"/>
  <c r="AE323" s="1"/>
  <c r="AF323" s="1"/>
  <c r="AG323" s="1"/>
  <c r="AH323" s="1"/>
  <c r="AI323" s="1"/>
  <c r="AJ323" s="1"/>
  <c r="AK323" s="1"/>
  <c r="AL323" s="1"/>
  <c r="V339"/>
  <c r="W339" s="1"/>
  <c r="X339" s="1"/>
  <c r="Y339" s="1"/>
  <c r="Z339" s="1"/>
  <c r="AA339" s="1"/>
  <c r="AB339" s="1"/>
  <c r="AC339" s="1"/>
  <c r="AD339" s="1"/>
  <c r="AE339" s="1"/>
  <c r="AF339" s="1"/>
  <c r="AG339" s="1"/>
  <c r="AH339" s="1"/>
  <c r="AI339" s="1"/>
  <c r="AJ339" s="1"/>
  <c r="AK339" s="1"/>
  <c r="AL339" s="1"/>
  <c r="V343"/>
  <c r="W343" s="1"/>
  <c r="X343" s="1"/>
  <c r="Y343" s="1"/>
  <c r="Z343" s="1"/>
  <c r="AA343" s="1"/>
  <c r="AB343" s="1"/>
  <c r="AC343" s="1"/>
  <c r="AD343" s="1"/>
  <c r="AE343" s="1"/>
  <c r="AF343" s="1"/>
  <c r="AG343" s="1"/>
  <c r="AH343" s="1"/>
  <c r="AI343" s="1"/>
  <c r="AJ343" s="1"/>
  <c r="AK343" s="1"/>
  <c r="AL343" s="1"/>
  <c r="V347"/>
  <c r="W347" s="1"/>
  <c r="X347" s="1"/>
  <c r="Y347" s="1"/>
  <c r="Z347" s="1"/>
  <c r="AA347" s="1"/>
  <c r="AB347" s="1"/>
  <c r="AC347" s="1"/>
  <c r="AD347" s="1"/>
  <c r="AE347" s="1"/>
  <c r="AF347" s="1"/>
  <c r="AG347" s="1"/>
  <c r="AH347" s="1"/>
  <c r="AI347" s="1"/>
  <c r="AJ347" s="1"/>
  <c r="AK347" s="1"/>
  <c r="AL347" s="1"/>
  <c r="V351"/>
  <c r="W351" s="1"/>
  <c r="X351" s="1"/>
  <c r="Y351" s="1"/>
  <c r="Z351" s="1"/>
  <c r="AA351" s="1"/>
  <c r="AB351" s="1"/>
  <c r="AC351" s="1"/>
  <c r="AD351" s="1"/>
  <c r="AE351" s="1"/>
  <c r="AF351" s="1"/>
  <c r="AG351" s="1"/>
  <c r="AH351" s="1"/>
  <c r="AI351" s="1"/>
  <c r="AJ351" s="1"/>
  <c r="AK351" s="1"/>
  <c r="AL351" s="1"/>
  <c r="V395"/>
  <c r="W395" s="1"/>
  <c r="X395" s="1"/>
  <c r="Y395" s="1"/>
  <c r="Z395" s="1"/>
  <c r="AA395" s="1"/>
  <c r="AB395" s="1"/>
  <c r="AC395" s="1"/>
  <c r="AD395" s="1"/>
  <c r="AE395" s="1"/>
  <c r="AF395" s="1"/>
  <c r="AG395" s="1"/>
  <c r="AH395" s="1"/>
  <c r="AI395" s="1"/>
  <c r="AJ395" s="1"/>
  <c r="AK395" s="1"/>
  <c r="AL395" s="1"/>
  <c r="V399"/>
  <c r="W399" s="1"/>
  <c r="X399" s="1"/>
  <c r="Y399" s="1"/>
  <c r="Z399" s="1"/>
  <c r="AA399" s="1"/>
  <c r="AB399" s="1"/>
  <c r="AC399" s="1"/>
  <c r="AD399" s="1"/>
  <c r="AE399" s="1"/>
  <c r="AF399" s="1"/>
  <c r="AG399" s="1"/>
  <c r="AH399" s="1"/>
  <c r="AI399" s="1"/>
  <c r="AJ399" s="1"/>
  <c r="AK399" s="1"/>
  <c r="AL399" s="1"/>
  <c r="V411"/>
  <c r="W411" s="1"/>
  <c r="X411" s="1"/>
  <c r="Y411" s="1"/>
  <c r="Z411" s="1"/>
  <c r="AA411" s="1"/>
  <c r="AB411" s="1"/>
  <c r="AC411" s="1"/>
  <c r="AD411" s="1"/>
  <c r="AE411" s="1"/>
  <c r="AF411" s="1"/>
  <c r="AG411" s="1"/>
  <c r="AH411" s="1"/>
  <c r="AI411" s="1"/>
  <c r="AJ411" s="1"/>
  <c r="AK411" s="1"/>
  <c r="AL411" s="1"/>
  <c r="V290"/>
  <c r="W290" s="1"/>
  <c r="X290" s="1"/>
  <c r="Y290" s="1"/>
  <c r="Z290" s="1"/>
  <c r="AA290" s="1"/>
  <c r="AB290" s="1"/>
  <c r="AC290" s="1"/>
  <c r="AD290" s="1"/>
  <c r="AE290" s="1"/>
  <c r="AF290" s="1"/>
  <c r="AG290" s="1"/>
  <c r="AH290" s="1"/>
  <c r="AI290" s="1"/>
  <c r="AJ290" s="1"/>
  <c r="AK290" s="1"/>
  <c r="AL290" s="1"/>
  <c r="V274"/>
  <c r="W274" s="1"/>
  <c r="X274" s="1"/>
  <c r="Y274" s="1"/>
  <c r="Z274" s="1"/>
  <c r="AA274" s="1"/>
  <c r="AB274" s="1"/>
  <c r="AC274" s="1"/>
  <c r="AD274" s="1"/>
  <c r="AE274" s="1"/>
  <c r="AF274" s="1"/>
  <c r="AG274" s="1"/>
  <c r="AH274" s="1"/>
  <c r="AI274" s="1"/>
  <c r="AJ274" s="1"/>
  <c r="AK274" s="1"/>
  <c r="AL274" s="1"/>
  <c r="V246"/>
  <c r="W246" s="1"/>
  <c r="X246" s="1"/>
  <c r="Y246" s="1"/>
  <c r="Z246" s="1"/>
  <c r="AA246" s="1"/>
  <c r="AB246" s="1"/>
  <c r="AC246" s="1"/>
  <c r="AD246" s="1"/>
  <c r="AE246" s="1"/>
  <c r="AF246" s="1"/>
  <c r="AG246" s="1"/>
  <c r="AH246" s="1"/>
  <c r="AI246" s="1"/>
  <c r="AJ246" s="1"/>
  <c r="AK246" s="1"/>
  <c r="AL246" s="1"/>
  <c r="V234"/>
  <c r="W234" s="1"/>
  <c r="X234" s="1"/>
  <c r="Y234" s="1"/>
  <c r="Z234" s="1"/>
  <c r="AA234" s="1"/>
  <c r="AB234" s="1"/>
  <c r="AC234" s="1"/>
  <c r="AD234" s="1"/>
  <c r="AE234" s="1"/>
  <c r="AF234" s="1"/>
  <c r="AG234" s="1"/>
  <c r="AH234" s="1"/>
  <c r="AI234" s="1"/>
  <c r="AJ234" s="1"/>
  <c r="AK234" s="1"/>
  <c r="AL234" s="1"/>
  <c r="V214"/>
  <c r="W214" s="1"/>
  <c r="X214" s="1"/>
  <c r="Y214" s="1"/>
  <c r="Z214" s="1"/>
  <c r="AA214" s="1"/>
  <c r="AB214" s="1"/>
  <c r="AC214" s="1"/>
  <c r="AD214" s="1"/>
  <c r="AE214" s="1"/>
  <c r="AF214" s="1"/>
  <c r="AG214" s="1"/>
  <c r="AH214" s="1"/>
  <c r="AI214" s="1"/>
  <c r="AJ214" s="1"/>
  <c r="AK214" s="1"/>
  <c r="AL214" s="1"/>
  <c r="V136"/>
  <c r="W136" s="1"/>
  <c r="X136" s="1"/>
  <c r="Y136" s="1"/>
  <c r="Z136" s="1"/>
  <c r="AA136" s="1"/>
  <c r="AB136" s="1"/>
  <c r="AC136" s="1"/>
  <c r="AD136" s="1"/>
  <c r="AE136" s="1"/>
  <c r="AF136" s="1"/>
  <c r="AG136" s="1"/>
  <c r="AH136" s="1"/>
  <c r="AI136" s="1"/>
  <c r="AJ136" s="1"/>
  <c r="AK136" s="1"/>
  <c r="AL136" s="1"/>
  <c r="V120"/>
  <c r="W120" s="1"/>
  <c r="X120" s="1"/>
  <c r="Y120" s="1"/>
  <c r="Z120" s="1"/>
  <c r="AA120" s="1"/>
  <c r="AB120" s="1"/>
  <c r="AC120" s="1"/>
  <c r="AD120" s="1"/>
  <c r="AE120" s="1"/>
  <c r="AF120" s="1"/>
  <c r="AG120" s="1"/>
  <c r="AH120" s="1"/>
  <c r="AI120" s="1"/>
  <c r="AJ120" s="1"/>
  <c r="AK120" s="1"/>
  <c r="AL120" s="1"/>
  <c r="V77"/>
  <c r="W77" s="1"/>
  <c r="X77" s="1"/>
  <c r="Y77" s="1"/>
  <c r="Z77" s="1"/>
  <c r="AA77" s="1"/>
  <c r="AB77" s="1"/>
  <c r="AC77" s="1"/>
  <c r="AD77" s="1"/>
  <c r="AE77" s="1"/>
  <c r="AF77" s="1"/>
  <c r="AG77" s="1"/>
  <c r="AH77" s="1"/>
  <c r="AI77" s="1"/>
  <c r="AJ77" s="1"/>
  <c r="AK77" s="1"/>
  <c r="AL77" s="1"/>
  <c r="V68"/>
  <c r="W68" s="1"/>
  <c r="X68" s="1"/>
  <c r="Y68" s="1"/>
  <c r="Z68" s="1"/>
  <c r="AA68" s="1"/>
  <c r="AB68" s="1"/>
  <c r="AC68" s="1"/>
  <c r="AD68" s="1"/>
  <c r="AE68" s="1"/>
  <c r="AF68" s="1"/>
  <c r="AG68" s="1"/>
  <c r="AH68" s="1"/>
  <c r="AI68" s="1"/>
  <c r="AJ68" s="1"/>
  <c r="AK68" s="1"/>
  <c r="AL68" s="1"/>
  <c r="V47"/>
  <c r="W47" s="1"/>
  <c r="X47" s="1"/>
  <c r="Y47" s="1"/>
  <c r="Z47" s="1"/>
  <c r="AA47" s="1"/>
  <c r="AB47" s="1"/>
  <c r="AC47" s="1"/>
  <c r="AD47" s="1"/>
  <c r="AE47" s="1"/>
  <c r="AF47" s="1"/>
  <c r="AG47" s="1"/>
  <c r="AH47" s="1"/>
  <c r="AI47" s="1"/>
  <c r="AJ47" s="1"/>
  <c r="AK47" s="1"/>
  <c r="AL47" s="1"/>
  <c r="V43"/>
  <c r="W43" s="1"/>
  <c r="X43" s="1"/>
  <c r="Y43" s="1"/>
  <c r="Z43" s="1"/>
  <c r="AA43" s="1"/>
  <c r="AB43" s="1"/>
  <c r="AC43" s="1"/>
  <c r="AD43" s="1"/>
  <c r="AE43" s="1"/>
  <c r="AF43" s="1"/>
  <c r="AG43" s="1"/>
  <c r="AH43" s="1"/>
  <c r="AI43" s="1"/>
  <c r="AJ43" s="1"/>
  <c r="AK43" s="1"/>
  <c r="AL43" s="1"/>
  <c r="V39"/>
  <c r="W39" s="1"/>
  <c r="X39" s="1"/>
  <c r="Y39" s="1"/>
  <c r="Z39" s="1"/>
  <c r="AA39" s="1"/>
  <c r="AB39" s="1"/>
  <c r="AC39" s="1"/>
  <c r="AD39" s="1"/>
  <c r="AE39" s="1"/>
  <c r="AF39" s="1"/>
  <c r="AG39" s="1"/>
  <c r="AH39" s="1"/>
  <c r="AI39" s="1"/>
  <c r="AJ39" s="1"/>
  <c r="AK39" s="1"/>
  <c r="AL39" s="1"/>
  <c r="V37"/>
  <c r="W37" s="1"/>
  <c r="X37" s="1"/>
  <c r="Y37" s="1"/>
  <c r="Z37" s="1"/>
  <c r="AA37" s="1"/>
  <c r="AB37" s="1"/>
  <c r="AC37" s="1"/>
  <c r="AD37" s="1"/>
  <c r="AE37" s="1"/>
  <c r="AF37" s="1"/>
  <c r="AG37" s="1"/>
  <c r="AH37" s="1"/>
  <c r="AI37" s="1"/>
  <c r="AJ37" s="1"/>
  <c r="AK37" s="1"/>
  <c r="AL37" s="1"/>
  <c r="V33"/>
  <c r="W33" s="1"/>
  <c r="X33" s="1"/>
  <c r="Y33" s="1"/>
  <c r="Z33" s="1"/>
  <c r="AA33" s="1"/>
  <c r="AB33" s="1"/>
  <c r="AC33" s="1"/>
  <c r="AD33" s="1"/>
  <c r="AE33" s="1"/>
  <c r="AF33" s="1"/>
  <c r="AG33" s="1"/>
  <c r="AH33" s="1"/>
  <c r="AI33" s="1"/>
  <c r="AJ33" s="1"/>
  <c r="AK33" s="1"/>
  <c r="AL33" s="1"/>
  <c r="V17"/>
  <c r="W17" s="1"/>
  <c r="X17" s="1"/>
  <c r="Y17" s="1"/>
  <c r="Z17" s="1"/>
  <c r="AA17" s="1"/>
  <c r="AB17" s="1"/>
  <c r="AC17" s="1"/>
  <c r="AD17" s="1"/>
  <c r="AE17" s="1"/>
  <c r="AF17" s="1"/>
  <c r="AG17" s="1"/>
  <c r="AH17" s="1"/>
  <c r="AI17" s="1"/>
  <c r="AJ17" s="1"/>
  <c r="AK17" s="1"/>
  <c r="AL17" s="1"/>
  <c r="V291"/>
  <c r="W291" s="1"/>
  <c r="X291" s="1"/>
  <c r="Y291" s="1"/>
  <c r="Z291" s="1"/>
  <c r="AA291" s="1"/>
  <c r="AB291" s="1"/>
  <c r="AC291" s="1"/>
  <c r="AD291" s="1"/>
  <c r="AE291" s="1"/>
  <c r="AF291" s="1"/>
  <c r="AG291" s="1"/>
  <c r="AH291" s="1"/>
  <c r="AI291" s="1"/>
  <c r="AJ291" s="1"/>
  <c r="AK291" s="1"/>
  <c r="AL291" s="1"/>
  <c r="V89"/>
  <c r="W89" s="1"/>
  <c r="X89" s="1"/>
  <c r="Y89" s="1"/>
  <c r="Z89" s="1"/>
  <c r="AA89" s="1"/>
  <c r="AB89" s="1"/>
  <c r="AC89" s="1"/>
  <c r="AD89" s="1"/>
  <c r="AE89" s="1"/>
  <c r="AF89" s="1"/>
  <c r="AG89" s="1"/>
  <c r="AH89" s="1"/>
  <c r="AI89" s="1"/>
  <c r="AJ89" s="1"/>
  <c r="AK89" s="1"/>
  <c r="AL89" s="1"/>
  <c r="V263"/>
  <c r="W263" s="1"/>
  <c r="X263" s="1"/>
  <c r="Y263" s="1"/>
  <c r="Z263" s="1"/>
  <c r="AA263" s="1"/>
  <c r="AB263" s="1"/>
  <c r="AC263" s="1"/>
  <c r="AD263" s="1"/>
  <c r="AE263" s="1"/>
  <c r="AF263" s="1"/>
  <c r="AG263" s="1"/>
  <c r="AH263" s="1"/>
  <c r="AI263" s="1"/>
  <c r="AJ263" s="1"/>
  <c r="AK263" s="1"/>
  <c r="AL263" s="1"/>
  <c r="V192"/>
  <c r="W192" s="1"/>
  <c r="X192" s="1"/>
  <c r="Y192" s="1"/>
  <c r="Z192" s="1"/>
  <c r="AA192" s="1"/>
  <c r="AB192" s="1"/>
  <c r="AC192" s="1"/>
  <c r="AD192" s="1"/>
  <c r="AE192" s="1"/>
  <c r="AF192" s="1"/>
  <c r="AG192" s="1"/>
  <c r="AH192" s="1"/>
  <c r="AI192" s="1"/>
  <c r="AJ192" s="1"/>
  <c r="AK192" s="1"/>
  <c r="AL192" s="1"/>
  <c r="V141"/>
  <c r="W141" s="1"/>
  <c r="X141" s="1"/>
  <c r="Y141" s="1"/>
  <c r="Z141" s="1"/>
  <c r="AA141" s="1"/>
  <c r="AB141" s="1"/>
  <c r="AC141" s="1"/>
  <c r="AD141" s="1"/>
  <c r="AE141" s="1"/>
  <c r="AF141" s="1"/>
  <c r="AG141" s="1"/>
  <c r="AH141" s="1"/>
  <c r="AI141" s="1"/>
  <c r="AJ141" s="1"/>
  <c r="AK141" s="1"/>
  <c r="AL141" s="1"/>
  <c r="V45"/>
  <c r="W45" s="1"/>
  <c r="X45" s="1"/>
  <c r="Y45" s="1"/>
  <c r="Z45" s="1"/>
  <c r="AA45" s="1"/>
  <c r="AB45" s="1"/>
  <c r="AC45" s="1"/>
  <c r="AD45" s="1"/>
  <c r="AE45" s="1"/>
  <c r="AF45" s="1"/>
  <c r="AG45" s="1"/>
  <c r="AH45" s="1"/>
  <c r="AI45" s="1"/>
  <c r="AJ45" s="1"/>
  <c r="AK45" s="1"/>
  <c r="AL45" s="1"/>
  <c r="V397"/>
  <c r="W397" s="1"/>
  <c r="X397" s="1"/>
  <c r="Y397" s="1"/>
  <c r="Z397" s="1"/>
  <c r="AA397" s="1"/>
  <c r="AB397" s="1"/>
  <c r="AC397" s="1"/>
  <c r="AD397" s="1"/>
  <c r="AE397" s="1"/>
  <c r="AF397" s="1"/>
  <c r="AG397" s="1"/>
  <c r="AH397" s="1"/>
  <c r="AI397" s="1"/>
  <c r="AJ397" s="1"/>
  <c r="AK397" s="1"/>
  <c r="AL397" s="1"/>
  <c r="V313"/>
  <c r="W313" s="1"/>
  <c r="X313" s="1"/>
  <c r="Y313" s="1"/>
  <c r="Z313" s="1"/>
  <c r="AA313" s="1"/>
  <c r="AB313" s="1"/>
  <c r="AC313" s="1"/>
  <c r="AD313" s="1"/>
  <c r="AE313" s="1"/>
  <c r="AF313" s="1"/>
  <c r="AG313" s="1"/>
  <c r="AH313" s="1"/>
  <c r="AI313" s="1"/>
  <c r="AJ313" s="1"/>
  <c r="AK313" s="1"/>
  <c r="AL313" s="1"/>
  <c r="V59"/>
  <c r="W59" s="1"/>
  <c r="X59" s="1"/>
  <c r="Y59" s="1"/>
  <c r="Z59" s="1"/>
  <c r="AA59" s="1"/>
  <c r="AB59" s="1"/>
  <c r="AC59" s="1"/>
  <c r="AD59" s="1"/>
  <c r="AE59" s="1"/>
  <c r="AF59" s="1"/>
  <c r="AG59" s="1"/>
  <c r="AH59" s="1"/>
  <c r="AI59" s="1"/>
  <c r="AJ59" s="1"/>
  <c r="AK59" s="1"/>
  <c r="AL59" s="1"/>
  <c r="V29"/>
  <c r="W29" s="1"/>
  <c r="X29" s="1"/>
  <c r="Y29" s="1"/>
  <c r="Z29" s="1"/>
  <c r="AA29" s="1"/>
  <c r="AB29" s="1"/>
  <c r="AC29" s="1"/>
  <c r="AD29" s="1"/>
  <c r="AE29" s="1"/>
  <c r="AF29" s="1"/>
  <c r="AG29" s="1"/>
  <c r="AH29" s="1"/>
  <c r="AI29" s="1"/>
  <c r="AJ29" s="1"/>
  <c r="AK29" s="1"/>
  <c r="AL29" s="1"/>
  <c r="V88"/>
  <c r="W88" s="1"/>
  <c r="X88" s="1"/>
  <c r="Y88" s="1"/>
  <c r="Z88" s="1"/>
  <c r="AA88" s="1"/>
  <c r="AB88" s="1"/>
  <c r="AC88" s="1"/>
  <c r="AD88" s="1"/>
  <c r="AE88" s="1"/>
  <c r="AF88" s="1"/>
  <c r="AG88" s="1"/>
  <c r="AH88" s="1"/>
  <c r="AI88" s="1"/>
  <c r="AJ88" s="1"/>
  <c r="AK88" s="1"/>
  <c r="AL88" s="1"/>
  <c r="V76"/>
  <c r="W76" s="1"/>
  <c r="X76" s="1"/>
  <c r="Y76" s="1"/>
  <c r="Z76" s="1"/>
  <c r="AA76" s="1"/>
  <c r="AB76" s="1"/>
  <c r="AC76" s="1"/>
  <c r="AD76" s="1"/>
  <c r="AE76" s="1"/>
  <c r="AF76" s="1"/>
  <c r="AG76" s="1"/>
  <c r="AH76" s="1"/>
  <c r="AI76" s="1"/>
  <c r="AJ76" s="1"/>
  <c r="AK76" s="1"/>
  <c r="AL76" s="1"/>
  <c r="V252"/>
  <c r="W252" s="1"/>
  <c r="X252" s="1"/>
  <c r="Y252" s="1"/>
  <c r="Z252" s="1"/>
  <c r="AA252" s="1"/>
  <c r="AB252" s="1"/>
  <c r="AC252" s="1"/>
  <c r="AD252" s="1"/>
  <c r="AE252" s="1"/>
  <c r="AF252" s="1"/>
  <c r="AG252" s="1"/>
  <c r="AH252" s="1"/>
  <c r="AI252" s="1"/>
  <c r="AJ252" s="1"/>
  <c r="AK252" s="1"/>
  <c r="AL252" s="1"/>
  <c r="AM325"/>
  <c r="AM368"/>
  <c r="AM279"/>
  <c r="AM288"/>
  <c r="AM247"/>
  <c r="AM20"/>
  <c r="AM341"/>
  <c r="AM262"/>
  <c r="AM128"/>
  <c r="AM23"/>
  <c r="AM286"/>
  <c r="AM303"/>
  <c r="AM26"/>
  <c r="AM296"/>
  <c r="AM78"/>
  <c r="AM350"/>
  <c r="AM28"/>
  <c r="AM315"/>
  <c r="AM107"/>
  <c r="AM329"/>
  <c r="AM378"/>
  <c r="AM223"/>
  <c r="AM108"/>
  <c r="AM292"/>
  <c r="AM135"/>
  <c r="AM110"/>
  <c r="AM132"/>
  <c r="AM121"/>
  <c r="AM379"/>
  <c r="AM127"/>
  <c r="AM385"/>
  <c r="AM75"/>
  <c r="AM166"/>
  <c r="AM238"/>
  <c r="AM261"/>
  <c r="AM245"/>
  <c r="AM310"/>
  <c r="AM200"/>
  <c r="AM348"/>
  <c r="AM384"/>
  <c r="AM364"/>
  <c r="AM119"/>
  <c r="AM269"/>
  <c r="AM143"/>
  <c r="AM366"/>
  <c r="AM272"/>
  <c r="AM239"/>
  <c r="AM178"/>
  <c r="AM381"/>
  <c r="AM168"/>
  <c r="AM147"/>
  <c r="AM182"/>
  <c r="AM72"/>
  <c r="AM396"/>
  <c r="AM304"/>
  <c r="AM174"/>
  <c r="AM81"/>
  <c r="AM236"/>
  <c r="AM316"/>
  <c r="AM356"/>
  <c r="AM287"/>
  <c r="AM18"/>
  <c r="AM361"/>
  <c r="AM186"/>
  <c r="AM146"/>
  <c r="AM137"/>
  <c r="AM51"/>
  <c r="AM309"/>
  <c r="AM102"/>
  <c r="AM133"/>
  <c r="AM293"/>
  <c r="AM408"/>
  <c r="AM112"/>
  <c r="AM48"/>
  <c r="AM337"/>
  <c r="AM367"/>
  <c r="AM86"/>
  <c r="AM25"/>
  <c r="AM233"/>
  <c r="AM365"/>
  <c r="AM308"/>
  <c r="AM225"/>
  <c r="AM407"/>
  <c r="AM148"/>
  <c r="AM373"/>
  <c r="AM359"/>
  <c r="AM212"/>
  <c r="AM249"/>
  <c r="AM100"/>
  <c r="AM44"/>
  <c r="AM65"/>
  <c r="AM188"/>
  <c r="AM240"/>
  <c r="AM370"/>
  <c r="AM387"/>
  <c r="AM335"/>
  <c r="AM394"/>
  <c r="AM317"/>
  <c r="AM345"/>
  <c r="AM185"/>
  <c r="AM391"/>
  <c r="AM142"/>
  <c r="AM190"/>
  <c r="AM31"/>
  <c r="AM352"/>
  <c r="AM405"/>
  <c r="AM118"/>
  <c r="AM176"/>
  <c r="AM298"/>
  <c r="AM259"/>
  <c r="AM228"/>
  <c r="AM326"/>
  <c r="AM297"/>
  <c r="AM85"/>
  <c r="AM117"/>
  <c r="AM386"/>
  <c r="AM196"/>
  <c r="AM173"/>
  <c r="AM170"/>
  <c r="AM19"/>
  <c r="AM389"/>
  <c r="AM57"/>
  <c r="AM93"/>
  <c r="AM333"/>
  <c r="AM98"/>
  <c r="AM402"/>
  <c r="AM149"/>
  <c r="AM224"/>
  <c r="AM49"/>
  <c r="AM320"/>
  <c r="AM222"/>
  <c r="AM248"/>
  <c r="AM383"/>
  <c r="AM161"/>
  <c r="AM355"/>
  <c r="AM322"/>
  <c r="AM327"/>
  <c r="AM162"/>
  <c r="AM165"/>
  <c r="AM70"/>
  <c r="AM362"/>
  <c r="AM125"/>
  <c r="AM158"/>
  <c r="AM163"/>
  <c r="AM357"/>
  <c r="AM172"/>
  <c r="AM181"/>
  <c r="AM116"/>
  <c r="AM349"/>
  <c r="AM187"/>
  <c r="AM40"/>
  <c r="AM256"/>
  <c r="AM358"/>
  <c r="AM123"/>
  <c r="AM285"/>
  <c r="AM189"/>
  <c r="AM41"/>
  <c r="AM226"/>
  <c r="AM211"/>
  <c r="AM280"/>
  <c r="AM92"/>
  <c r="AM160"/>
  <c r="AM144"/>
  <c r="AM278"/>
  <c r="AM97"/>
  <c r="AM401"/>
  <c r="AM375"/>
  <c r="AM354"/>
  <c r="AM204"/>
  <c r="AM253"/>
  <c r="AM282"/>
  <c r="AM334"/>
  <c r="AM177"/>
  <c r="AM220"/>
  <c r="AM344"/>
  <c r="AM213"/>
  <c r="AM403"/>
  <c r="AM209"/>
  <c r="AM281"/>
  <c r="AM276"/>
  <c r="AM369"/>
  <c r="AM264"/>
  <c r="AM21"/>
  <c r="AM171"/>
  <c r="AM101"/>
  <c r="AM202"/>
  <c r="AM24"/>
  <c r="AM393"/>
  <c r="AM194"/>
  <c r="AM300"/>
  <c r="AM242"/>
  <c r="AM66"/>
  <c r="AM36"/>
  <c r="AM301"/>
  <c r="AM140"/>
  <c r="AM129"/>
  <c r="AM205"/>
  <c r="AM331"/>
  <c r="AM35"/>
  <c r="AM55"/>
  <c r="AM30"/>
  <c r="AM346"/>
  <c r="AM218"/>
  <c r="AM340"/>
  <c r="AM22"/>
  <c r="AM270"/>
  <c r="AM104"/>
  <c r="AM152"/>
  <c r="AM203"/>
  <c r="AM56"/>
  <c r="S390"/>
  <c r="T390" s="1"/>
  <c r="U390" s="1"/>
  <c r="S380"/>
  <c r="T380" s="1"/>
  <c r="U380" s="1"/>
  <c r="V380" s="1"/>
  <c r="W380" s="1"/>
  <c r="X380" s="1"/>
  <c r="Y380" s="1"/>
  <c r="Z380" s="1"/>
  <c r="AA380" s="1"/>
  <c r="AB380" s="1"/>
  <c r="AC380" s="1"/>
  <c r="AD380" s="1"/>
  <c r="AE380" s="1"/>
  <c r="AF380" s="1"/>
  <c r="AG380" s="1"/>
  <c r="AH380" s="1"/>
  <c r="AI380" s="1"/>
  <c r="AJ380" s="1"/>
  <c r="AK380" s="1"/>
  <c r="AL380" s="1"/>
  <c r="S392"/>
  <c r="T392" s="1"/>
  <c r="U392" s="1"/>
  <c r="V392" s="1"/>
  <c r="W392" s="1"/>
  <c r="X392" s="1"/>
  <c r="Y392" s="1"/>
  <c r="Z392" s="1"/>
  <c r="AA392" s="1"/>
  <c r="AB392" s="1"/>
  <c r="AC392" s="1"/>
  <c r="AD392" s="1"/>
  <c r="AE392" s="1"/>
  <c r="AF392" s="1"/>
  <c r="AG392" s="1"/>
  <c r="AH392" s="1"/>
  <c r="AI392" s="1"/>
  <c r="AJ392" s="1"/>
  <c r="AK392" s="1"/>
  <c r="AL392" s="1"/>
  <c r="S69"/>
  <c r="T69" s="1"/>
  <c r="U69" s="1"/>
  <c r="S260"/>
  <c r="T260" s="1"/>
  <c r="U260" s="1"/>
  <c r="S67"/>
  <c r="T67" s="1"/>
  <c r="U67" s="1"/>
  <c r="V67" s="1"/>
  <c r="W67" s="1"/>
  <c r="X67" s="1"/>
  <c r="Y67" s="1"/>
  <c r="Z67" s="1"/>
  <c r="AA67" s="1"/>
  <c r="AB67" s="1"/>
  <c r="AC67" s="1"/>
  <c r="AD67" s="1"/>
  <c r="AE67" s="1"/>
  <c r="AF67" s="1"/>
  <c r="AG67" s="1"/>
  <c r="AH67" s="1"/>
  <c r="AI67" s="1"/>
  <c r="AJ67" s="1"/>
  <c r="AK67" s="1"/>
  <c r="AL67" s="1"/>
  <c r="S382"/>
  <c r="T382" s="1"/>
  <c r="U382" s="1"/>
  <c r="V382" s="1"/>
  <c r="W382" s="1"/>
  <c r="X382" s="1"/>
  <c r="Y382" s="1"/>
  <c r="Z382" s="1"/>
  <c r="AA382" s="1"/>
  <c r="AB382" s="1"/>
  <c r="AC382" s="1"/>
  <c r="AD382" s="1"/>
  <c r="AE382" s="1"/>
  <c r="AF382" s="1"/>
  <c r="AG382" s="1"/>
  <c r="AH382" s="1"/>
  <c r="AI382" s="1"/>
  <c r="AJ382" s="1"/>
  <c r="AK382" s="1"/>
  <c r="AL382" s="1"/>
  <c r="S180"/>
  <c r="T180" s="1"/>
  <c r="U180" s="1"/>
  <c r="S32"/>
  <c r="T32" s="1"/>
  <c r="U32" s="1"/>
  <c r="S377"/>
  <c r="T377" s="1"/>
  <c r="U377" s="1"/>
  <c r="V377" s="1"/>
  <c r="W377" s="1"/>
  <c r="X377" s="1"/>
  <c r="Y377" s="1"/>
  <c r="Z377" s="1"/>
  <c r="AA377" s="1"/>
  <c r="AB377" s="1"/>
  <c r="AC377" s="1"/>
  <c r="AD377" s="1"/>
  <c r="AE377" s="1"/>
  <c r="AF377" s="1"/>
  <c r="AG377" s="1"/>
  <c r="AH377" s="1"/>
  <c r="AI377" s="1"/>
  <c r="AJ377" s="1"/>
  <c r="AK377" s="1"/>
  <c r="AL377" s="1"/>
  <c r="AM64" l="1"/>
  <c r="AM252"/>
  <c r="AM76"/>
  <c r="AM88"/>
  <c r="AM29"/>
  <c r="AM59"/>
  <c r="AM313"/>
  <c r="AM397"/>
  <c r="AM45"/>
  <c r="AM141"/>
  <c r="AM192"/>
  <c r="AM263"/>
  <c r="AM89"/>
  <c r="AM291"/>
  <c r="AM13"/>
  <c r="AM17"/>
  <c r="AM33"/>
  <c r="AM37"/>
  <c r="AM39"/>
  <c r="AM43"/>
  <c r="AM47"/>
  <c r="AM68"/>
  <c r="AM77"/>
  <c r="AM120"/>
  <c r="AM136"/>
  <c r="AM214"/>
  <c r="AM234"/>
  <c r="AM246"/>
  <c r="AM274"/>
  <c r="AM290"/>
  <c r="AM411"/>
  <c r="AM399"/>
  <c r="AM395"/>
  <c r="AM351"/>
  <c r="AM347"/>
  <c r="AM343"/>
  <c r="AM339"/>
  <c r="AM323"/>
  <c r="AM319"/>
  <c r="AM311"/>
  <c r="AM307"/>
  <c r="AM299"/>
  <c r="AM398"/>
  <c r="AM374"/>
  <c r="AM360"/>
  <c r="AM328"/>
  <c r="AM338"/>
  <c r="AM15"/>
  <c r="AM52"/>
  <c r="AM71"/>
  <c r="AM109"/>
  <c r="AM126"/>
  <c r="AM229"/>
  <c r="AM237"/>
  <c r="AM251"/>
  <c r="AM268"/>
  <c r="AM324"/>
  <c r="AM155"/>
  <c r="AM159"/>
  <c r="AM167"/>
  <c r="AM183"/>
  <c r="AM215"/>
  <c r="AM227"/>
  <c r="AM235"/>
  <c r="AM277"/>
  <c r="AM289"/>
  <c r="AM400"/>
  <c r="AM336"/>
  <c r="AM305"/>
  <c r="AM244"/>
  <c r="AM12"/>
  <c r="AM409"/>
  <c r="AM321"/>
  <c r="AM53"/>
  <c r="AM61"/>
  <c r="AM80"/>
  <c r="AM96"/>
  <c r="AM232"/>
  <c r="AM275"/>
  <c r="AM16"/>
  <c r="AM353"/>
  <c r="AM84"/>
  <c r="AM216"/>
  <c r="AM156"/>
  <c r="AM164"/>
  <c r="AM184"/>
  <c r="AM271"/>
  <c r="AM267"/>
  <c r="AM283"/>
  <c r="AM63"/>
  <c r="AM73"/>
  <c r="AM106"/>
  <c r="AM124"/>
  <c r="AM254"/>
  <c r="AM371"/>
  <c r="AM363"/>
  <c r="AM295"/>
  <c r="AM27"/>
  <c r="AM342"/>
  <c r="AM314"/>
  <c r="AM302"/>
  <c r="AM294"/>
  <c r="AM91"/>
  <c r="AM113"/>
  <c r="AM130"/>
  <c r="AM153"/>
  <c r="AM241"/>
  <c r="AM42"/>
  <c r="AM50"/>
  <c r="AM62"/>
  <c r="AM82"/>
  <c r="AM94"/>
  <c r="AM332"/>
  <c r="AM131"/>
  <c r="AM151"/>
  <c r="AM207"/>
  <c r="AM219"/>
  <c r="AM265"/>
  <c r="AM11"/>
  <c r="AM376"/>
  <c r="AM330"/>
  <c r="AM318"/>
  <c r="AM306"/>
  <c r="AM60"/>
  <c r="AM79"/>
  <c r="AM83"/>
  <c r="AM87"/>
  <c r="AM99"/>
  <c r="AM145"/>
  <c r="AM169"/>
  <c r="AM217"/>
  <c r="AM284"/>
  <c r="AM14"/>
  <c r="AM34"/>
  <c r="AM38"/>
  <c r="AM46"/>
  <c r="AM58"/>
  <c r="AM74"/>
  <c r="AM90"/>
  <c r="AM139"/>
  <c r="AM312"/>
  <c r="AM191"/>
  <c r="AM195"/>
  <c r="AM199"/>
  <c r="AM231"/>
  <c r="AM243"/>
  <c r="AM250"/>
  <c r="AM257"/>
  <c r="AM372"/>
  <c r="AM208"/>
  <c r="AM154"/>
  <c r="AM210"/>
  <c r="AM258"/>
  <c r="AM266"/>
  <c r="AM410"/>
  <c r="AM105"/>
  <c r="AM221"/>
  <c r="AM122"/>
  <c r="AM138"/>
  <c r="AM157"/>
  <c r="AM197"/>
  <c r="AM179"/>
  <c r="AM273"/>
  <c r="AM255"/>
  <c r="AM150"/>
  <c r="AM198"/>
  <c r="AM206"/>
  <c r="AM230"/>
  <c r="AM406"/>
  <c r="AM95"/>
  <c r="AM134"/>
  <c r="AM193"/>
  <c r="AM201"/>
  <c r="AM54"/>
  <c r="AM103"/>
  <c r="AM111"/>
  <c r="AM115"/>
  <c r="AM404"/>
  <c r="AM388"/>
  <c r="BI405"/>
  <c r="BI409"/>
  <c r="BI389"/>
  <c r="AM380"/>
  <c r="V180"/>
  <c r="W180" s="1"/>
  <c r="X180" s="1"/>
  <c r="Y180" s="1"/>
  <c r="Z180" s="1"/>
  <c r="AA180" s="1"/>
  <c r="AB180" s="1"/>
  <c r="AC180" s="1"/>
  <c r="AD180" s="1"/>
  <c r="AE180" s="1"/>
  <c r="AF180" s="1"/>
  <c r="AG180" s="1"/>
  <c r="AH180" s="1"/>
  <c r="AI180" s="1"/>
  <c r="AJ180" s="1"/>
  <c r="AK180" s="1"/>
  <c r="AL180" s="1"/>
  <c r="V69"/>
  <c r="W69" s="1"/>
  <c r="X69" s="1"/>
  <c r="Y69" s="1"/>
  <c r="Z69" s="1"/>
  <c r="AA69" s="1"/>
  <c r="AB69" s="1"/>
  <c r="AC69" s="1"/>
  <c r="AD69" s="1"/>
  <c r="AE69" s="1"/>
  <c r="AF69" s="1"/>
  <c r="AG69" s="1"/>
  <c r="AH69" s="1"/>
  <c r="AI69" s="1"/>
  <c r="AJ69" s="1"/>
  <c r="AK69" s="1"/>
  <c r="AL69" s="1"/>
  <c r="V390"/>
  <c r="W390" s="1"/>
  <c r="X390" s="1"/>
  <c r="Y390" s="1"/>
  <c r="Z390" s="1"/>
  <c r="AA390" s="1"/>
  <c r="AB390" s="1"/>
  <c r="AC390" s="1"/>
  <c r="AD390" s="1"/>
  <c r="AE390" s="1"/>
  <c r="AF390" s="1"/>
  <c r="AG390" s="1"/>
  <c r="AH390" s="1"/>
  <c r="AI390" s="1"/>
  <c r="AJ390" s="1"/>
  <c r="AK390" s="1"/>
  <c r="AL390" s="1"/>
  <c r="V114"/>
  <c r="W114" s="1"/>
  <c r="X114" s="1"/>
  <c r="Y114" s="1"/>
  <c r="Z114" s="1"/>
  <c r="AA114" s="1"/>
  <c r="AB114" s="1"/>
  <c r="AC114" s="1"/>
  <c r="AD114" s="1"/>
  <c r="AE114" s="1"/>
  <c r="AF114" s="1"/>
  <c r="AG114" s="1"/>
  <c r="AH114" s="1"/>
  <c r="AI114" s="1"/>
  <c r="AJ114" s="1"/>
  <c r="AK114" s="1"/>
  <c r="AL114" s="1"/>
  <c r="AM377"/>
  <c r="V32"/>
  <c r="W32" s="1"/>
  <c r="X32" s="1"/>
  <c r="Y32" s="1"/>
  <c r="Z32" s="1"/>
  <c r="AA32" s="1"/>
  <c r="AB32" s="1"/>
  <c r="AC32" s="1"/>
  <c r="AD32" s="1"/>
  <c r="AE32" s="1"/>
  <c r="AF32" s="1"/>
  <c r="AG32" s="1"/>
  <c r="AH32" s="1"/>
  <c r="AI32" s="1"/>
  <c r="AJ32" s="1"/>
  <c r="AK32" s="1"/>
  <c r="AL32" s="1"/>
  <c r="V260"/>
  <c r="W260" s="1"/>
  <c r="X260" s="1"/>
  <c r="Y260" s="1"/>
  <c r="Z260" s="1"/>
  <c r="AA260" s="1"/>
  <c r="AB260" s="1"/>
  <c r="AC260" s="1"/>
  <c r="AD260" s="1"/>
  <c r="AE260" s="1"/>
  <c r="AF260" s="1"/>
  <c r="AG260" s="1"/>
  <c r="AH260" s="1"/>
  <c r="AI260" s="1"/>
  <c r="AJ260" s="1"/>
  <c r="AK260" s="1"/>
  <c r="AL260" s="1"/>
  <c r="V175"/>
  <c r="W175" s="1"/>
  <c r="X175" s="1"/>
  <c r="Y175" s="1"/>
  <c r="Z175" s="1"/>
  <c r="AA175" s="1"/>
  <c r="AB175" s="1"/>
  <c r="AC175" s="1"/>
  <c r="AD175" s="1"/>
  <c r="AE175" s="1"/>
  <c r="AF175" s="1"/>
  <c r="AG175" s="1"/>
  <c r="AH175" s="1"/>
  <c r="AI175" s="1"/>
  <c r="AJ175" s="1"/>
  <c r="AK175" s="1"/>
  <c r="AL175" s="1"/>
  <c r="AM392"/>
  <c r="AM382"/>
  <c r="AM67"/>
  <c r="AM175" l="1"/>
  <c r="AM260"/>
  <c r="AM32"/>
  <c r="AM114"/>
  <c r="AM390"/>
  <c r="AM69"/>
  <c r="AM180"/>
  <c r="BI311"/>
  <c r="BI307"/>
  <c r="BI298"/>
  <c r="BI293"/>
  <c r="BI288"/>
  <c r="BI279"/>
  <c r="BI275"/>
  <c r="BI267"/>
  <c r="BI262"/>
  <c r="BI256"/>
  <c r="BI251"/>
  <c r="BI240"/>
  <c r="BI235"/>
  <c r="BI224"/>
  <c r="BI213"/>
  <c r="BI209"/>
  <c r="BI202"/>
  <c r="BI194"/>
  <c r="BI188"/>
  <c r="BI181"/>
  <c r="BI247"/>
  <c r="BI242"/>
  <c r="BI231"/>
  <c r="BI226"/>
  <c r="BI220"/>
  <c r="BI206"/>
  <c r="BI200"/>
  <c r="BI189"/>
  <c r="BI169"/>
  <c r="BI161"/>
  <c r="BI152"/>
  <c r="BI145"/>
  <c r="BI137"/>
  <c r="BI124"/>
  <c r="BI111"/>
  <c r="BI176"/>
  <c r="BI171"/>
  <c r="BI163"/>
  <c r="BI155"/>
  <c r="BI147"/>
  <c r="BI139"/>
  <c r="BI134"/>
  <c r="BI130"/>
  <c r="BI120"/>
  <c r="BI115"/>
  <c r="BI108"/>
  <c r="BI103"/>
  <c r="BI97"/>
  <c r="BI86"/>
  <c r="BI79"/>
  <c r="BI72"/>
  <c r="BI113"/>
  <c r="BI96"/>
  <c r="BI89"/>
  <c r="BI84"/>
  <c r="BI73"/>
  <c r="BI62"/>
  <c r="BI50"/>
  <c r="BI36"/>
  <c r="BI57"/>
  <c r="BI51"/>
  <c r="BI46"/>
  <c r="BI41"/>
  <c r="BI31"/>
  <c r="BI27"/>
  <c r="BI18"/>
  <c r="BI30"/>
  <c r="BI21"/>
  <c r="BI411"/>
  <c r="BI406"/>
  <c r="BI404"/>
  <c r="BI13"/>
  <c r="BI379"/>
  <c r="BI354"/>
  <c r="BI332"/>
  <c r="BI312"/>
  <c r="BI287"/>
  <c r="BI268"/>
  <c r="BI395"/>
  <c r="BI369"/>
  <c r="BI358"/>
  <c r="BI345"/>
  <c r="BI334"/>
  <c r="BI322"/>
  <c r="BI308"/>
  <c r="BI294"/>
  <c r="BI281"/>
  <c r="BI269"/>
  <c r="BI257"/>
  <c r="BI241"/>
  <c r="BI225"/>
  <c r="BI210"/>
  <c r="BI193"/>
  <c r="BI254"/>
  <c r="BI238"/>
  <c r="BI223"/>
  <c r="BI143"/>
  <c r="BI122"/>
  <c r="BI174"/>
  <c r="BI162"/>
  <c r="BI141"/>
  <c r="BI133"/>
  <c r="BI91"/>
  <c r="BI74"/>
  <c r="BI100"/>
  <c r="BI85"/>
  <c r="BI68"/>
  <c r="BI61"/>
  <c r="BI49"/>
  <c r="BI40"/>
  <c r="BI24"/>
  <c r="BI26"/>
  <c r="BI131"/>
  <c r="BI123"/>
  <c r="BI116"/>
  <c r="BI407"/>
  <c r="BI373"/>
  <c r="BI175"/>
  <c r="BI64"/>
  <c r="BI410"/>
  <c r="BI398"/>
  <c r="BI399"/>
  <c r="BI386"/>
  <c r="BI371"/>
  <c r="BI359"/>
  <c r="BI350"/>
  <c r="BI335"/>
  <c r="BI328"/>
  <c r="BI316"/>
  <c r="BI303"/>
  <c r="BI296"/>
  <c r="BI284"/>
  <c r="BI271"/>
  <c r="BI261"/>
  <c r="BI388"/>
  <c r="BI375"/>
  <c r="BI366"/>
  <c r="BI361"/>
  <c r="BI356"/>
  <c r="BI348"/>
  <c r="BI342"/>
  <c r="BI338"/>
  <c r="BI329"/>
  <c r="BI324"/>
  <c r="BI318"/>
  <c r="BI310"/>
  <c r="BI306"/>
  <c r="BI297"/>
  <c r="BI292"/>
  <c r="BI286"/>
  <c r="BI278"/>
  <c r="BI274"/>
  <c r="BI266"/>
  <c r="BI259"/>
  <c r="BI255"/>
  <c r="BI249"/>
  <c r="BI239"/>
  <c r="BI233"/>
  <c r="BI219"/>
  <c r="BI212"/>
  <c r="BI208"/>
  <c r="BI203"/>
  <c r="BI196"/>
  <c r="BI191"/>
  <c r="BI183"/>
  <c r="BI248"/>
  <c r="BI243"/>
  <c r="BI232"/>
  <c r="BI227"/>
  <c r="BI221"/>
  <c r="BI217"/>
  <c r="BI214"/>
  <c r="BI205"/>
  <c r="BI201"/>
  <c r="BI198"/>
  <c r="BI190"/>
  <c r="BI185"/>
  <c r="BI182"/>
  <c r="BI167"/>
  <c r="BI164"/>
  <c r="BI159"/>
  <c r="BI156"/>
  <c r="BI149"/>
  <c r="BI140"/>
  <c r="BI126"/>
  <c r="BI117"/>
  <c r="BI177"/>
  <c r="BI172"/>
  <c r="BI166"/>
  <c r="BI157"/>
  <c r="BI154"/>
  <c r="BI146"/>
  <c r="BI138"/>
  <c r="BI393"/>
  <c r="BI402"/>
  <c r="BI374"/>
  <c r="BI400"/>
  <c r="BI376"/>
  <c r="BI397"/>
  <c r="BI387"/>
  <c r="BI385"/>
  <c r="BI378"/>
  <c r="BI370"/>
  <c r="BI363"/>
  <c r="BI355"/>
  <c r="BI351"/>
  <c r="BI347"/>
  <c r="BI337"/>
  <c r="BI333"/>
  <c r="BI331"/>
  <c r="BI321"/>
  <c r="BI317"/>
  <c r="BI315"/>
  <c r="BI305"/>
  <c r="BI301"/>
  <c r="BI299"/>
  <c r="BI289"/>
  <c r="BI285"/>
  <c r="BI283"/>
  <c r="BI273"/>
  <c r="BI270"/>
  <c r="BI263"/>
  <c r="BI180"/>
  <c r="BI401"/>
  <c r="BI394"/>
  <c r="BI384"/>
  <c r="BI381"/>
  <c r="BI372"/>
  <c r="BI367"/>
  <c r="BI365"/>
  <c r="BI362"/>
  <c r="BI360"/>
  <c r="BI357"/>
  <c r="BI353"/>
  <c r="BI349"/>
  <c r="BI346"/>
  <c r="BI343"/>
  <c r="BI341"/>
  <c r="BI339"/>
  <c r="BI336"/>
  <c r="BI330"/>
  <c r="BI327"/>
  <c r="BI325"/>
  <c r="BI323"/>
  <c r="BI320"/>
  <c r="BI314"/>
  <c r="BI309"/>
  <c r="BI304"/>
  <c r="BI295"/>
  <c r="BI291"/>
  <c r="BI282"/>
  <c r="BI277"/>
  <c r="BI272"/>
  <c r="BI265"/>
  <c r="BI258"/>
  <c r="BI253"/>
  <c r="BI245"/>
  <c r="BI237"/>
  <c r="BI229"/>
  <c r="BI218"/>
  <c r="BI211"/>
  <c r="BI207"/>
  <c r="BI197"/>
  <c r="BI192"/>
  <c r="BI186"/>
  <c r="BI250"/>
  <c r="BI244"/>
  <c r="BI234"/>
  <c r="BI228"/>
  <c r="BI222"/>
  <c r="BI216"/>
  <c r="BI204"/>
  <c r="BI195"/>
  <c r="BI184"/>
  <c r="BI165"/>
  <c r="BI158"/>
  <c r="BI150"/>
  <c r="BI142"/>
  <c r="BI127"/>
  <c r="BI121"/>
  <c r="BI178"/>
  <c r="BI173"/>
  <c r="BI168"/>
  <c r="BI160"/>
  <c r="BI153"/>
  <c r="BI144"/>
  <c r="BI136"/>
  <c r="BI132"/>
  <c r="BI125"/>
  <c r="BI118"/>
  <c r="BI110"/>
  <c r="BI106"/>
  <c r="BI99"/>
  <c r="BI93"/>
  <c r="BI81"/>
  <c r="BI75"/>
  <c r="BI70"/>
  <c r="BI101"/>
  <c r="BI92"/>
  <c r="BI87"/>
  <c r="BI78"/>
  <c r="BI63"/>
  <c r="BI54"/>
  <c r="BI38"/>
  <c r="BI60"/>
  <c r="BI55"/>
  <c r="BI48"/>
  <c r="BI43"/>
  <c r="BI39"/>
  <c r="BI29"/>
  <c r="BI23"/>
  <c r="BI16"/>
  <c r="BI25"/>
  <c r="BI15"/>
  <c r="BI403"/>
  <c r="BI408"/>
  <c r="BI396"/>
  <c r="BI391"/>
  <c r="BI368"/>
  <c r="BI344"/>
  <c r="BI319"/>
  <c r="BI300"/>
  <c r="BI280"/>
  <c r="BI32"/>
  <c r="BI383"/>
  <c r="BI364"/>
  <c r="BI352"/>
  <c r="BI340"/>
  <c r="BI326"/>
  <c r="BI313"/>
  <c r="BI302"/>
  <c r="BI290"/>
  <c r="BI276"/>
  <c r="BI264"/>
  <c r="BI252"/>
  <c r="BI236"/>
  <c r="BI215"/>
  <c r="BI199"/>
  <c r="BI187"/>
  <c r="BI246"/>
  <c r="BI230"/>
  <c r="BI151"/>
  <c r="BI129"/>
  <c r="BI179"/>
  <c r="BI170"/>
  <c r="BI148"/>
  <c r="BI135"/>
  <c r="BI98"/>
  <c r="BI80"/>
  <c r="BI66"/>
  <c r="BI90"/>
  <c r="BI76"/>
  <c r="BI44"/>
  <c r="BI56"/>
  <c r="BI45"/>
  <c r="BI33"/>
  <c r="BI17"/>
  <c r="BI20"/>
  <c r="BI128"/>
  <c r="BI119"/>
  <c r="BI112"/>
  <c r="BI109"/>
  <c r="BI107"/>
  <c r="BI104"/>
  <c r="BI102"/>
  <c r="BI94"/>
  <c r="BI82"/>
  <c r="BI77"/>
  <c r="BI71"/>
  <c r="BI105"/>
  <c r="BI95"/>
  <c r="BI88"/>
  <c r="BI83"/>
  <c r="BI65"/>
  <c r="BI58"/>
  <c r="BI52"/>
  <c r="BI37"/>
  <c r="BI59"/>
  <c r="BI53"/>
  <c r="BI47"/>
  <c r="BI42"/>
  <c r="BI35"/>
  <c r="BI28"/>
  <c r="BI19"/>
  <c r="BI34"/>
  <c r="BI22"/>
  <c r="BI14"/>
  <c r="BI377"/>
  <c r="BI114"/>
  <c r="BI260"/>
  <c r="BI390"/>
  <c r="BI382"/>
  <c r="BI67"/>
  <c r="BI69"/>
  <c r="BI380"/>
  <c r="BI392"/>
  <c r="U5" i="7"/>
  <c r="U6" s="1"/>
  <c r="U7" s="1"/>
  <c r="U8" s="1"/>
  <c r="U9" s="1"/>
  <c r="U10" s="1"/>
  <c r="U11" s="1"/>
  <c r="U12" s="1"/>
  <c r="U13" s="1"/>
  <c r="U14" s="1"/>
  <c r="U15" s="1"/>
  <c r="U16" s="1"/>
  <c r="U17" s="1"/>
  <c r="U18" s="1"/>
  <c r="U19" s="1"/>
  <c r="U20" s="1"/>
  <c r="U21" s="1"/>
  <c r="U22" s="1"/>
  <c r="U23" s="1"/>
  <c r="U24" s="1"/>
  <c r="U25" s="1"/>
  <c r="U26" s="1"/>
  <c r="U27" s="1"/>
  <c r="U28" s="1"/>
  <c r="U29" s="1"/>
  <c r="U30" s="1"/>
  <c r="U31" s="1"/>
  <c r="U32" s="1"/>
  <c r="U33" s="1"/>
  <c r="U34" s="1"/>
  <c r="U35" s="1"/>
  <c r="U36" s="1"/>
  <c r="U37" s="1"/>
  <c r="U38" s="1"/>
  <c r="U39" s="1"/>
  <c r="U40" s="1"/>
  <c r="U41" s="1"/>
  <c r="U42" s="1"/>
  <c r="U43" s="1"/>
  <c r="U44" s="1"/>
</calcChain>
</file>

<file path=xl/sharedStrings.xml><?xml version="1.0" encoding="utf-8"?>
<sst xmlns="http://schemas.openxmlformats.org/spreadsheetml/2006/main" count="96" uniqueCount="59">
  <si>
    <t>x</t>
  </si>
  <si>
    <t>f(x)</t>
  </si>
  <si>
    <t>Střední hodnota:</t>
  </si>
  <si>
    <t>Směrodatná odchylka:</t>
  </si>
  <si>
    <t>SIGMA</t>
  </si>
  <si>
    <t>MI</t>
  </si>
  <si>
    <t>inflex</t>
  </si>
  <si>
    <t>© Martina Litschmannová 2011</t>
  </si>
  <si>
    <t>F(x)</t>
  </si>
  <si>
    <t>Normální rozdělení</t>
  </si>
  <si>
    <t>Exponenciální rozdělení</t>
  </si>
  <si>
    <t>E(X)</t>
  </si>
  <si>
    <r>
      <t>Pro nastavení parametru exponenciálního rozdělení použijte posuvník (</t>
    </r>
    <r>
      <rPr>
        <sz val="11"/>
        <color theme="1"/>
        <rFont val="Calibri"/>
        <family val="2"/>
        <charset val="238"/>
      </rPr>
      <t>λ=1/E(X))</t>
    </r>
    <r>
      <rPr>
        <sz val="11"/>
        <color theme="1"/>
        <rFont val="Calibri"/>
        <family val="2"/>
        <charset val="238"/>
        <scheme val="minor"/>
      </rPr>
      <t>.</t>
    </r>
  </si>
  <si>
    <t>h(x)</t>
  </si>
  <si>
    <t>Weibullovo rozdělení</t>
  </si>
  <si>
    <r>
      <t>Pro nastavení parametru Weibullova rozdělení použijte posuvníky</t>
    </r>
    <r>
      <rPr>
        <sz val="11"/>
        <color theme="1"/>
        <rFont val="Calibri"/>
        <family val="2"/>
        <charset val="238"/>
        <scheme val="minor"/>
      </rPr>
      <t>.</t>
    </r>
  </si>
  <si>
    <r>
      <rPr>
        <b/>
        <sz val="11"/>
        <color theme="1"/>
        <rFont val="Calibri"/>
        <family val="2"/>
        <charset val="238"/>
      </rPr>
      <t>β - p</t>
    </r>
    <r>
      <rPr>
        <b/>
        <sz val="11"/>
        <color theme="1"/>
        <rFont val="Calibri"/>
        <family val="2"/>
        <charset val="238"/>
        <scheme val="minor"/>
      </rPr>
      <t>arametr tvaru</t>
    </r>
  </si>
  <si>
    <t>θ - parametr měřítka</t>
  </si>
  <si>
    <t>β</t>
  </si>
  <si>
    <t>θ</t>
  </si>
  <si>
    <t>Rovnoměrné rozdělení na intervalu (a;b)</t>
  </si>
  <si>
    <t>Pro nastavení parametrů rovnoměrného rozdělení použijte posuvníky.</t>
  </si>
  <si>
    <t xml:space="preserve">a </t>
  </si>
  <si>
    <t>b</t>
  </si>
  <si>
    <t>a</t>
  </si>
  <si>
    <t>Erlangovo rozdělení</t>
  </si>
  <si>
    <t>Pro nastavení parametrů Erlangova rozdělení použijte posuvníky.</t>
  </si>
  <si>
    <t>k - počet události</t>
  </si>
  <si>
    <t>λ</t>
  </si>
  <si>
    <t>K</t>
  </si>
  <si>
    <t>Studentovo rozdělení</t>
  </si>
  <si>
    <t>Počet stupňů volnost:</t>
  </si>
  <si>
    <t>f0(x)</t>
  </si>
  <si>
    <t>F0(x)</t>
  </si>
  <si>
    <t>Gama(ny/2)</t>
  </si>
  <si>
    <t>Gama((ny+1)/2)</t>
  </si>
  <si>
    <t>Pro nastavení parametru Studentova rozdělení použijte posuvník.</t>
  </si>
  <si>
    <r>
      <t>Pearsonovo (</t>
    </r>
    <r>
      <rPr>
        <b/>
        <sz val="16"/>
        <color theme="0"/>
        <rFont val="Calibri"/>
        <family val="2"/>
        <charset val="238"/>
      </rPr>
      <t>χ</t>
    </r>
    <r>
      <rPr>
        <b/>
        <vertAlign val="superscript"/>
        <sz val="16"/>
        <color theme="0"/>
        <rFont val="Calibri"/>
        <family val="2"/>
        <charset val="238"/>
      </rPr>
      <t>2</t>
    </r>
    <r>
      <rPr>
        <b/>
        <sz val="16"/>
        <color theme="0"/>
        <rFont val="Calibri"/>
        <family val="2"/>
        <charset val="238"/>
      </rPr>
      <t>)</t>
    </r>
    <r>
      <rPr>
        <b/>
        <sz val="16"/>
        <color theme="0"/>
        <rFont val="Calibri"/>
        <family val="2"/>
        <charset val="238"/>
        <scheme val="minor"/>
      </rPr>
      <t xml:space="preserve"> rozdělení</t>
    </r>
  </si>
  <si>
    <t>Pro nastavení parametru Pearsonova rozdělení použijte posuvník.</t>
  </si>
  <si>
    <r>
      <t xml:space="preserve">Počet stupňů volnosti </t>
    </r>
    <r>
      <rPr>
        <b/>
        <sz val="11"/>
        <color theme="1"/>
        <rFont val="Calibri"/>
        <family val="2"/>
        <charset val="238"/>
      </rPr>
      <t>ν</t>
    </r>
    <r>
      <rPr>
        <b/>
        <sz val="11"/>
        <color theme="1"/>
        <rFont val="Calibri"/>
        <family val="2"/>
        <charset val="238"/>
        <scheme val="minor"/>
      </rPr>
      <t>:</t>
    </r>
  </si>
  <si>
    <t>Fisherovo-Snedecorovo rozdělení</t>
  </si>
  <si>
    <t>Pro nastavení parametrů Fisherova-Snedecorova rozdělení použijte posuvníky.</t>
  </si>
  <si>
    <r>
      <t xml:space="preserve">Počet stupňů volnosti v čitateli </t>
    </r>
    <r>
      <rPr>
        <b/>
        <sz val="11"/>
        <color theme="1"/>
        <rFont val="Calibri"/>
        <family val="2"/>
        <charset val="238"/>
      </rPr>
      <t>ν1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</si>
  <si>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t xml:space="preserve">Počet stupňů volnosti ve jmenovateli </t>
    </r>
    <r>
      <rPr>
        <b/>
        <sz val="11"/>
        <color theme="1"/>
        <rFont val="Calibri"/>
        <family val="2"/>
        <charset val="238"/>
      </rPr>
      <t>ν2</t>
    </r>
    <r>
      <rPr>
        <b/>
        <sz val="11"/>
        <color theme="1"/>
        <rFont val="Calibri"/>
        <family val="2"/>
        <charset val="238"/>
        <scheme val="minor"/>
      </rPr>
      <t>:</t>
    </r>
  </si>
  <si>
    <t>Gamma(m/2)</t>
  </si>
  <si>
    <t>Gamma(N/2)</t>
  </si>
  <si>
    <t>Gamma((M+N)/2)</t>
  </si>
  <si>
    <t>© Martina Litschmannová, 2011</t>
  </si>
  <si>
    <t>Autor:</t>
  </si>
  <si>
    <t>Martina Litschmannová</t>
  </si>
  <si>
    <t>Email:</t>
  </si>
  <si>
    <t>martina.litschmannova@vsb.cz</t>
  </si>
  <si>
    <t>Citace:</t>
  </si>
  <si>
    <t>Popis:</t>
  </si>
  <si>
    <t>Literatura:</t>
  </si>
  <si>
    <t>Spojitá rozdělení</t>
  </si>
  <si>
    <t>Litschmannová, M., 2011, Vybrané kapitoly z pravděpodobnosti, VŠB-TU Ostrava, multimediální výukový materiál vyhotoveny v rámci projektu projektu „Matematika pro inženýry 21. století -inovace výuky matematiky na technických školách v nových podmínkách rychle se vyvíjející informační a technické společnosti“ ( CZ.1.07/2.2.00/07.0332)</t>
  </si>
  <si>
    <r>
      <t xml:space="preserve">Pro nastavení parametrů normálního rozdělení použijte posuvníky. x-souřadnice inflexních bodů (oranžové puntíky) hustoty normálního rozdělení jsou </t>
    </r>
    <r>
      <rPr>
        <sz val="11"/>
        <color theme="1"/>
        <rFont val="Mathematica1"/>
        <charset val="2"/>
      </rPr>
      <t>m</t>
    </r>
    <r>
      <rPr>
        <sz val="11"/>
        <color theme="1"/>
        <rFont val="Calibri"/>
        <family val="2"/>
        <charset val="238"/>
        <scheme val="minor"/>
      </rPr>
      <t>+-</t>
    </r>
    <r>
      <rPr>
        <sz val="11"/>
        <color theme="1"/>
        <rFont val="Mathematica1"/>
        <charset val="2"/>
      </rPr>
      <t>s.</t>
    </r>
    <r>
      <rPr>
        <sz val="11"/>
        <color theme="1"/>
        <rFont val="Calibri"/>
        <family val="2"/>
        <charset val="238"/>
        <scheme val="minor"/>
      </rPr>
      <t xml:space="preserve">  </t>
    </r>
  </si>
  <si>
    <t>kl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</si>
</sst>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11"/>
      <color theme="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b/>
      <sz val="16"/>
      <color theme="0"/>
      <name val="Calibri"/>
      <family val="2"/>
      <charset val="238"/>
    </font>
    <font>
      <b/>
      <vertAlign val="superscript"/>
      <sz val="16"/>
      <color theme="0"/>
      <name val="Calibri"/>
      <family val="2"/>
      <charset val="238"/>
    </font>
    <font>
      <sz val="12"/>
      <color theme="0"/>
      <name val="Calibri"/>
      <family val="2"/>
      <charset val="238"/>
    </font>
    <font>
      <b/>
      <sz val="18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theme="1"/>
      <name val="Mathematica1"/>
      <charset val="2"/>
    </font>
    <font>
      <sz val="11"/>
      <color theme="2"/>
      <name val="Calibri"/>
      <family val="2"/>
      <charset val="238"/>
    </font>
    <font>
      <sz val="14"/>
      <color theme="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0" fillId="2" borderId="0" xfId="0" applyFill="1"/>
    <xf numFmtId="0" fontId="1" fillId="2" borderId="0" xfId="0" applyFont="1" applyFill="1"/>
    <xf numFmtId="0" fontId="4" fillId="2" borderId="0" xfId="0" applyFont="1" applyFill="1"/>
    <xf numFmtId="0" fontId="4" fillId="0" borderId="0" xfId="0" applyFont="1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3" fillId="3" borderId="0" xfId="0" applyFont="1" applyFill="1"/>
    <xf numFmtId="0" fontId="2" fillId="3" borderId="0" xfId="0" applyFont="1" applyFill="1"/>
    <xf numFmtId="0" fontId="2" fillId="3" borderId="0" xfId="0" applyFont="1" applyFill="1" applyProtection="1">
      <protection locked="0"/>
    </xf>
    <xf numFmtId="0" fontId="4" fillId="3" borderId="0" xfId="0" applyFont="1" applyFill="1"/>
    <xf numFmtId="0" fontId="5" fillId="2" borderId="0" xfId="0" applyFont="1" applyFill="1"/>
    <xf numFmtId="0" fontId="0" fillId="4" borderId="0" xfId="0" applyFill="1"/>
    <xf numFmtId="0" fontId="0" fillId="4" borderId="0" xfId="0" applyFill="1" applyProtection="1">
      <protection locked="0"/>
    </xf>
    <xf numFmtId="0" fontId="4" fillId="4" borderId="0" xfId="0" applyFont="1" applyFill="1"/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/>
    <xf numFmtId="0" fontId="1" fillId="5" borderId="1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Protection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left"/>
    </xf>
    <xf numFmtId="0" fontId="7" fillId="2" borderId="0" xfId="0" applyFont="1" applyFill="1" applyBorder="1"/>
    <xf numFmtId="0" fontId="7" fillId="6" borderId="1" xfId="0" applyFont="1" applyFill="1" applyBorder="1"/>
    <xf numFmtId="0" fontId="7" fillId="5" borderId="1" xfId="0" applyFont="1" applyFill="1" applyBorder="1"/>
    <xf numFmtId="1" fontId="1" fillId="5" borderId="1" xfId="0" applyNumberFormat="1" applyFont="1" applyFill="1" applyBorder="1" applyAlignment="1" applyProtection="1">
      <alignment horizontal="center"/>
      <protection locked="0"/>
    </xf>
    <xf numFmtId="0" fontId="0" fillId="7" borderId="0" xfId="0" applyFill="1"/>
    <xf numFmtId="0" fontId="12" fillId="3" borderId="0" xfId="0" applyFont="1" applyFill="1"/>
    <xf numFmtId="0" fontId="13" fillId="3" borderId="0" xfId="0" applyFont="1" applyFill="1"/>
    <xf numFmtId="0" fontId="14" fillId="3" borderId="0" xfId="0" applyFont="1" applyFill="1"/>
    <xf numFmtId="0" fontId="1" fillId="6" borderId="0" xfId="0" applyFont="1" applyFill="1"/>
    <xf numFmtId="0" fontId="0" fillId="6" borderId="0" xfId="0" applyFill="1"/>
    <xf numFmtId="0" fontId="1" fillId="6" borderId="0" xfId="0" applyFont="1" applyFill="1" applyAlignment="1">
      <alignment vertical="top"/>
    </xf>
    <xf numFmtId="0" fontId="1" fillId="4" borderId="0" xfId="0" applyFont="1" applyFill="1"/>
    <xf numFmtId="0" fontId="3" fillId="3" borderId="0" xfId="0" applyFont="1" applyFill="1" applyProtection="1"/>
    <xf numFmtId="0" fontId="2" fillId="3" borderId="0" xfId="0" applyFont="1" applyFill="1" applyProtection="1"/>
    <xf numFmtId="0" fontId="4" fillId="3" borderId="0" xfId="0" applyFont="1" applyFill="1" applyProtection="1"/>
    <xf numFmtId="0" fontId="0" fillId="4" borderId="0" xfId="0" applyFill="1" applyProtection="1"/>
    <xf numFmtId="0" fontId="4" fillId="4" borderId="0" xfId="0" applyFont="1" applyFill="1" applyProtection="1"/>
    <xf numFmtId="0" fontId="4" fillId="2" borderId="0" xfId="0" applyFont="1" applyFill="1" applyProtection="1"/>
    <xf numFmtId="0" fontId="7" fillId="5" borderId="1" xfId="0" applyFont="1" applyFill="1" applyBorder="1" applyProtection="1"/>
    <xf numFmtId="0" fontId="1" fillId="5" borderId="1" xfId="0" applyFont="1" applyFill="1" applyBorder="1" applyAlignment="1" applyProtection="1">
      <alignment horizontal="center"/>
    </xf>
    <xf numFmtId="0" fontId="7" fillId="6" borderId="1" xfId="0" applyFont="1" applyFill="1" applyBorder="1" applyProtection="1"/>
    <xf numFmtId="0" fontId="1" fillId="6" borderId="1" xfId="0" applyFont="1" applyFill="1" applyBorder="1" applyAlignment="1" applyProtection="1">
      <alignment horizontal="center"/>
    </xf>
    <xf numFmtId="0" fontId="7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Protection="1"/>
    <xf numFmtId="0" fontId="5" fillId="2" borderId="0" xfId="0" applyFont="1" applyFill="1" applyProtection="1"/>
    <xf numFmtId="2" fontId="5" fillId="2" borderId="0" xfId="0" applyNumberFormat="1" applyFont="1" applyFill="1" applyProtection="1"/>
    <xf numFmtId="0" fontId="0" fillId="0" borderId="0" xfId="0" applyProtection="1"/>
    <xf numFmtId="0" fontId="4" fillId="0" borderId="0" xfId="0" applyFont="1" applyProtection="1"/>
    <xf numFmtId="0" fontId="4" fillId="2" borderId="0" xfId="0" applyFont="1" applyFill="1" applyProtection="1">
      <protection locked="0"/>
    </xf>
    <xf numFmtId="2" fontId="4" fillId="2" borderId="0" xfId="0" applyNumberFormat="1" applyFont="1" applyFill="1" applyProtection="1">
      <protection locked="0"/>
    </xf>
    <xf numFmtId="0" fontId="17" fillId="2" borderId="0" xfId="0" applyFont="1" applyFill="1" applyProtection="1">
      <protection locked="0"/>
    </xf>
    <xf numFmtId="0" fontId="11" fillId="3" borderId="0" xfId="0" applyFont="1" applyFill="1" applyProtection="1"/>
    <xf numFmtId="0" fontId="1" fillId="5" borderId="1" xfId="0" applyFont="1" applyFill="1" applyBorder="1" applyProtection="1"/>
    <xf numFmtId="164" fontId="1" fillId="5" borderId="1" xfId="0" applyNumberFormat="1" applyFont="1" applyFill="1" applyBorder="1" applyAlignment="1" applyProtection="1">
      <alignment horizontal="center"/>
    </xf>
    <xf numFmtId="0" fontId="1" fillId="6" borderId="1" xfId="0" applyFont="1" applyFill="1" applyBorder="1" applyProtection="1"/>
    <xf numFmtId="0" fontId="4" fillId="3" borderId="0" xfId="0" applyFont="1" applyFill="1" applyProtection="1">
      <protection locked="0"/>
    </xf>
    <xf numFmtId="0" fontId="4" fillId="4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5" fillId="2" borderId="0" xfId="0" applyFont="1" applyFill="1" applyProtection="1">
      <protection locked="0"/>
    </xf>
    <xf numFmtId="2" fontId="5" fillId="2" borderId="0" xfId="0" applyNumberFormat="1" applyFont="1" applyFill="1" applyProtection="1">
      <protection locked="0"/>
    </xf>
    <xf numFmtId="0" fontId="8" fillId="2" borderId="0" xfId="0" applyFont="1" applyFill="1" applyProtection="1">
      <protection locked="0"/>
    </xf>
    <xf numFmtId="0" fontId="18" fillId="3" borderId="0" xfId="0" applyFont="1" applyFill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18" fillId="3" borderId="0" xfId="0" applyFont="1" applyFill="1" applyAlignment="1" applyProtection="1">
      <alignment horizontal="right"/>
    </xf>
    <xf numFmtId="0" fontId="5" fillId="3" borderId="0" xfId="0" applyFont="1" applyFill="1" applyProtection="1">
      <protection locked="0"/>
    </xf>
    <xf numFmtId="0" fontId="5" fillId="4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0" fillId="6" borderId="0" xfId="0" applyFill="1" applyAlignment="1">
      <alignment horizontal="left"/>
    </xf>
    <xf numFmtId="0" fontId="15" fillId="6" borderId="0" xfId="1" applyFill="1" applyAlignment="1" applyProtection="1">
      <alignment horizontal="left"/>
      <protection locked="0"/>
    </xf>
    <xf numFmtId="0" fontId="0" fillId="6" borderId="0" xfId="0" applyFill="1" applyAlignment="1">
      <alignment horizontal="left" vertical="top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Hustota normálního rozdělení</a:t>
            </a:r>
            <a:endParaRPr lang="en-US" sz="1200"/>
          </a:p>
        </c:rich>
      </c:tx>
      <c:layout/>
    </c:title>
    <c:plotArea>
      <c:layout>
        <c:manualLayout>
          <c:layoutTarget val="inner"/>
          <c:xMode val="edge"/>
          <c:yMode val="edge"/>
          <c:x val="4.8830955854867304E-2"/>
          <c:y val="0.15059953032186779"/>
          <c:w val="0.90546213116928487"/>
          <c:h val="0.65945388405396699"/>
        </c:manualLayout>
      </c:layout>
      <c:scatterChart>
        <c:scatterStyle val="smoothMarker"/>
        <c:ser>
          <c:idx val="0"/>
          <c:order val="0"/>
          <c:tx>
            <c:strRef>
              <c:f>'Normální rozdělení'!$M$9</c:f>
              <c:strCache>
                <c:ptCount val="1"/>
                <c:pt idx="0">
                  <c:v>f(x)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'Normální rozdělení'!$L$10:$L$409</c:f>
              <c:numCache>
                <c:formatCode>General</c:formatCode>
                <c:ptCount val="400"/>
                <c:pt idx="0" formatCode="0.00">
                  <c:v>-100</c:v>
                </c:pt>
                <c:pt idx="1">
                  <c:v>-99.5</c:v>
                </c:pt>
                <c:pt idx="2">
                  <c:v>-99</c:v>
                </c:pt>
                <c:pt idx="3">
                  <c:v>-98.5</c:v>
                </c:pt>
                <c:pt idx="4">
                  <c:v>-98</c:v>
                </c:pt>
                <c:pt idx="5">
                  <c:v>-97.5</c:v>
                </c:pt>
                <c:pt idx="6">
                  <c:v>-97</c:v>
                </c:pt>
                <c:pt idx="7">
                  <c:v>-96.5</c:v>
                </c:pt>
                <c:pt idx="8">
                  <c:v>-96</c:v>
                </c:pt>
                <c:pt idx="9">
                  <c:v>-95.5</c:v>
                </c:pt>
                <c:pt idx="10">
                  <c:v>-95</c:v>
                </c:pt>
                <c:pt idx="11">
                  <c:v>-94.5</c:v>
                </c:pt>
                <c:pt idx="12">
                  <c:v>-94</c:v>
                </c:pt>
                <c:pt idx="13">
                  <c:v>-93.5</c:v>
                </c:pt>
                <c:pt idx="14">
                  <c:v>-93</c:v>
                </c:pt>
                <c:pt idx="15">
                  <c:v>-92.5</c:v>
                </c:pt>
                <c:pt idx="16">
                  <c:v>-92</c:v>
                </c:pt>
                <c:pt idx="17">
                  <c:v>-91.5</c:v>
                </c:pt>
                <c:pt idx="18">
                  <c:v>-91</c:v>
                </c:pt>
                <c:pt idx="19">
                  <c:v>-90.5</c:v>
                </c:pt>
                <c:pt idx="20">
                  <c:v>-90</c:v>
                </c:pt>
                <c:pt idx="21">
                  <c:v>-89.5</c:v>
                </c:pt>
                <c:pt idx="22">
                  <c:v>-89</c:v>
                </c:pt>
                <c:pt idx="23">
                  <c:v>-88.5</c:v>
                </c:pt>
                <c:pt idx="24">
                  <c:v>-88</c:v>
                </c:pt>
                <c:pt idx="25">
                  <c:v>-87.5</c:v>
                </c:pt>
                <c:pt idx="26">
                  <c:v>-87</c:v>
                </c:pt>
                <c:pt idx="27">
                  <c:v>-86.5</c:v>
                </c:pt>
                <c:pt idx="28">
                  <c:v>-86</c:v>
                </c:pt>
                <c:pt idx="29">
                  <c:v>-85.5</c:v>
                </c:pt>
                <c:pt idx="30">
                  <c:v>-85</c:v>
                </c:pt>
                <c:pt idx="31">
                  <c:v>-84.5</c:v>
                </c:pt>
                <c:pt idx="32">
                  <c:v>-84</c:v>
                </c:pt>
                <c:pt idx="33">
                  <c:v>-83.5</c:v>
                </c:pt>
                <c:pt idx="34">
                  <c:v>-83</c:v>
                </c:pt>
                <c:pt idx="35">
                  <c:v>-82.5</c:v>
                </c:pt>
                <c:pt idx="36">
                  <c:v>-82</c:v>
                </c:pt>
                <c:pt idx="37">
                  <c:v>-81.5</c:v>
                </c:pt>
                <c:pt idx="38">
                  <c:v>-81</c:v>
                </c:pt>
                <c:pt idx="39">
                  <c:v>-80.5</c:v>
                </c:pt>
                <c:pt idx="40">
                  <c:v>-80</c:v>
                </c:pt>
                <c:pt idx="41">
                  <c:v>-79.5</c:v>
                </c:pt>
                <c:pt idx="42">
                  <c:v>-79</c:v>
                </c:pt>
                <c:pt idx="43">
                  <c:v>-78.5</c:v>
                </c:pt>
                <c:pt idx="44">
                  <c:v>-78</c:v>
                </c:pt>
                <c:pt idx="45">
                  <c:v>-77.5</c:v>
                </c:pt>
                <c:pt idx="46">
                  <c:v>-77</c:v>
                </c:pt>
                <c:pt idx="47">
                  <c:v>-76.5</c:v>
                </c:pt>
                <c:pt idx="48">
                  <c:v>-76</c:v>
                </c:pt>
                <c:pt idx="49">
                  <c:v>-75.5</c:v>
                </c:pt>
                <c:pt idx="50">
                  <c:v>-75</c:v>
                </c:pt>
                <c:pt idx="51">
                  <c:v>-74.5</c:v>
                </c:pt>
                <c:pt idx="52">
                  <c:v>-74</c:v>
                </c:pt>
                <c:pt idx="53">
                  <c:v>-73.5</c:v>
                </c:pt>
                <c:pt idx="54">
                  <c:v>-73</c:v>
                </c:pt>
                <c:pt idx="55">
                  <c:v>-72.5</c:v>
                </c:pt>
                <c:pt idx="56">
                  <c:v>-72</c:v>
                </c:pt>
                <c:pt idx="57">
                  <c:v>-71.5</c:v>
                </c:pt>
                <c:pt idx="58">
                  <c:v>-71</c:v>
                </c:pt>
                <c:pt idx="59">
                  <c:v>-70.5</c:v>
                </c:pt>
                <c:pt idx="60">
                  <c:v>-70</c:v>
                </c:pt>
                <c:pt idx="61">
                  <c:v>-69.5</c:v>
                </c:pt>
                <c:pt idx="62">
                  <c:v>-69</c:v>
                </c:pt>
                <c:pt idx="63">
                  <c:v>-68.5</c:v>
                </c:pt>
                <c:pt idx="64">
                  <c:v>-68</c:v>
                </c:pt>
                <c:pt idx="65">
                  <c:v>-67.5</c:v>
                </c:pt>
                <c:pt idx="66">
                  <c:v>-67</c:v>
                </c:pt>
                <c:pt idx="67">
                  <c:v>-66.5</c:v>
                </c:pt>
                <c:pt idx="68">
                  <c:v>-66</c:v>
                </c:pt>
                <c:pt idx="69">
                  <c:v>-65.5</c:v>
                </c:pt>
                <c:pt idx="70">
                  <c:v>-65</c:v>
                </c:pt>
                <c:pt idx="71">
                  <c:v>-64.5</c:v>
                </c:pt>
                <c:pt idx="72">
                  <c:v>-64</c:v>
                </c:pt>
                <c:pt idx="73">
                  <c:v>-63.5</c:v>
                </c:pt>
                <c:pt idx="74">
                  <c:v>-63</c:v>
                </c:pt>
                <c:pt idx="75">
                  <c:v>-62.5</c:v>
                </c:pt>
                <c:pt idx="76">
                  <c:v>-62</c:v>
                </c:pt>
                <c:pt idx="77">
                  <c:v>-61.5</c:v>
                </c:pt>
                <c:pt idx="78">
                  <c:v>-61</c:v>
                </c:pt>
                <c:pt idx="79">
                  <c:v>-60.5</c:v>
                </c:pt>
                <c:pt idx="80">
                  <c:v>-60</c:v>
                </c:pt>
                <c:pt idx="81">
                  <c:v>-59.5</c:v>
                </c:pt>
                <c:pt idx="82">
                  <c:v>-59</c:v>
                </c:pt>
                <c:pt idx="83">
                  <c:v>-58.5</c:v>
                </c:pt>
                <c:pt idx="84">
                  <c:v>-58</c:v>
                </c:pt>
                <c:pt idx="85">
                  <c:v>-57.5</c:v>
                </c:pt>
                <c:pt idx="86">
                  <c:v>-57</c:v>
                </c:pt>
                <c:pt idx="87">
                  <c:v>-56.5</c:v>
                </c:pt>
                <c:pt idx="88">
                  <c:v>-56</c:v>
                </c:pt>
                <c:pt idx="89">
                  <c:v>-55.5</c:v>
                </c:pt>
                <c:pt idx="90">
                  <c:v>-55</c:v>
                </c:pt>
                <c:pt idx="91">
                  <c:v>-54.5</c:v>
                </c:pt>
                <c:pt idx="92">
                  <c:v>-54</c:v>
                </c:pt>
                <c:pt idx="93">
                  <c:v>-53.5</c:v>
                </c:pt>
                <c:pt idx="94">
                  <c:v>-53</c:v>
                </c:pt>
                <c:pt idx="95">
                  <c:v>-52.5</c:v>
                </c:pt>
                <c:pt idx="96">
                  <c:v>-52</c:v>
                </c:pt>
                <c:pt idx="97">
                  <c:v>-51.5</c:v>
                </c:pt>
                <c:pt idx="98">
                  <c:v>-51</c:v>
                </c:pt>
                <c:pt idx="99">
                  <c:v>-50.5</c:v>
                </c:pt>
                <c:pt idx="100">
                  <c:v>-50</c:v>
                </c:pt>
                <c:pt idx="101">
                  <c:v>-49.5</c:v>
                </c:pt>
                <c:pt idx="102">
                  <c:v>-49</c:v>
                </c:pt>
                <c:pt idx="103">
                  <c:v>-48.5</c:v>
                </c:pt>
                <c:pt idx="104">
                  <c:v>-48</c:v>
                </c:pt>
                <c:pt idx="105">
                  <c:v>-47.5</c:v>
                </c:pt>
                <c:pt idx="106">
                  <c:v>-47</c:v>
                </c:pt>
                <c:pt idx="107">
                  <c:v>-46.5</c:v>
                </c:pt>
                <c:pt idx="108">
                  <c:v>-46</c:v>
                </c:pt>
                <c:pt idx="109">
                  <c:v>-45.5</c:v>
                </c:pt>
                <c:pt idx="110">
                  <c:v>-45</c:v>
                </c:pt>
                <c:pt idx="111">
                  <c:v>-44.5</c:v>
                </c:pt>
                <c:pt idx="112">
                  <c:v>-44</c:v>
                </c:pt>
                <c:pt idx="113">
                  <c:v>-43.5</c:v>
                </c:pt>
                <c:pt idx="114">
                  <c:v>-43</c:v>
                </c:pt>
                <c:pt idx="115">
                  <c:v>-42.5</c:v>
                </c:pt>
                <c:pt idx="116">
                  <c:v>-42</c:v>
                </c:pt>
                <c:pt idx="117">
                  <c:v>-41.5</c:v>
                </c:pt>
                <c:pt idx="118">
                  <c:v>-41</c:v>
                </c:pt>
                <c:pt idx="119">
                  <c:v>-40.5</c:v>
                </c:pt>
                <c:pt idx="120">
                  <c:v>-40</c:v>
                </c:pt>
                <c:pt idx="121">
                  <c:v>-39.5</c:v>
                </c:pt>
                <c:pt idx="122">
                  <c:v>-39</c:v>
                </c:pt>
                <c:pt idx="123">
                  <c:v>-38.5</c:v>
                </c:pt>
                <c:pt idx="124">
                  <c:v>-38</c:v>
                </c:pt>
                <c:pt idx="125">
                  <c:v>-37.5</c:v>
                </c:pt>
                <c:pt idx="126">
                  <c:v>-37</c:v>
                </c:pt>
                <c:pt idx="127">
                  <c:v>-36.5</c:v>
                </c:pt>
                <c:pt idx="128">
                  <c:v>-36</c:v>
                </c:pt>
                <c:pt idx="129">
                  <c:v>-35.5</c:v>
                </c:pt>
                <c:pt idx="130">
                  <c:v>-35</c:v>
                </c:pt>
                <c:pt idx="131">
                  <c:v>-34.5</c:v>
                </c:pt>
                <c:pt idx="132">
                  <c:v>-34</c:v>
                </c:pt>
                <c:pt idx="133">
                  <c:v>-33.5</c:v>
                </c:pt>
                <c:pt idx="134">
                  <c:v>-33</c:v>
                </c:pt>
                <c:pt idx="135">
                  <c:v>-32.5</c:v>
                </c:pt>
                <c:pt idx="136">
                  <c:v>-32</c:v>
                </c:pt>
                <c:pt idx="137">
                  <c:v>-31.5</c:v>
                </c:pt>
                <c:pt idx="138">
                  <c:v>-31</c:v>
                </c:pt>
                <c:pt idx="139">
                  <c:v>-30.5</c:v>
                </c:pt>
                <c:pt idx="140">
                  <c:v>-30</c:v>
                </c:pt>
                <c:pt idx="141">
                  <c:v>-29.5</c:v>
                </c:pt>
                <c:pt idx="142">
                  <c:v>-29</c:v>
                </c:pt>
                <c:pt idx="143">
                  <c:v>-28.5</c:v>
                </c:pt>
                <c:pt idx="144">
                  <c:v>-28</c:v>
                </c:pt>
                <c:pt idx="145">
                  <c:v>-27.5</c:v>
                </c:pt>
                <c:pt idx="146">
                  <c:v>-27</c:v>
                </c:pt>
                <c:pt idx="147">
                  <c:v>-26.5</c:v>
                </c:pt>
                <c:pt idx="148">
                  <c:v>-26</c:v>
                </c:pt>
                <c:pt idx="149">
                  <c:v>-25.5</c:v>
                </c:pt>
                <c:pt idx="150">
                  <c:v>-25</c:v>
                </c:pt>
                <c:pt idx="151">
                  <c:v>-24.5</c:v>
                </c:pt>
                <c:pt idx="152">
                  <c:v>-24</c:v>
                </c:pt>
                <c:pt idx="153">
                  <c:v>-23.5</c:v>
                </c:pt>
                <c:pt idx="154">
                  <c:v>-23</c:v>
                </c:pt>
                <c:pt idx="155">
                  <c:v>-22.5</c:v>
                </c:pt>
                <c:pt idx="156">
                  <c:v>-22</c:v>
                </c:pt>
                <c:pt idx="157">
                  <c:v>-21.5</c:v>
                </c:pt>
                <c:pt idx="158">
                  <c:v>-21</c:v>
                </c:pt>
                <c:pt idx="159">
                  <c:v>-20.5</c:v>
                </c:pt>
                <c:pt idx="160">
                  <c:v>-20</c:v>
                </c:pt>
                <c:pt idx="161">
                  <c:v>-19.5</c:v>
                </c:pt>
                <c:pt idx="162">
                  <c:v>-19</c:v>
                </c:pt>
                <c:pt idx="163">
                  <c:v>-18.5</c:v>
                </c:pt>
                <c:pt idx="164">
                  <c:v>-18</c:v>
                </c:pt>
                <c:pt idx="165">
                  <c:v>-17.5</c:v>
                </c:pt>
                <c:pt idx="166">
                  <c:v>-17</c:v>
                </c:pt>
                <c:pt idx="167">
                  <c:v>-16.5</c:v>
                </c:pt>
                <c:pt idx="168">
                  <c:v>-16</c:v>
                </c:pt>
                <c:pt idx="169">
                  <c:v>-15.5</c:v>
                </c:pt>
                <c:pt idx="170">
                  <c:v>-15</c:v>
                </c:pt>
                <c:pt idx="171">
                  <c:v>-14.5</c:v>
                </c:pt>
                <c:pt idx="172">
                  <c:v>-14</c:v>
                </c:pt>
                <c:pt idx="173">
                  <c:v>-13.5</c:v>
                </c:pt>
                <c:pt idx="174">
                  <c:v>-13</c:v>
                </c:pt>
                <c:pt idx="175">
                  <c:v>-12.5</c:v>
                </c:pt>
                <c:pt idx="176">
                  <c:v>-12</c:v>
                </c:pt>
                <c:pt idx="177">
                  <c:v>-11.5</c:v>
                </c:pt>
                <c:pt idx="178">
                  <c:v>-11</c:v>
                </c:pt>
                <c:pt idx="179">
                  <c:v>-10.5</c:v>
                </c:pt>
                <c:pt idx="180">
                  <c:v>-10</c:v>
                </c:pt>
                <c:pt idx="181">
                  <c:v>-9.5</c:v>
                </c:pt>
                <c:pt idx="182">
                  <c:v>-9</c:v>
                </c:pt>
                <c:pt idx="183">
                  <c:v>-8.5</c:v>
                </c:pt>
                <c:pt idx="184">
                  <c:v>-8</c:v>
                </c:pt>
                <c:pt idx="185">
                  <c:v>-7.5</c:v>
                </c:pt>
                <c:pt idx="186">
                  <c:v>-7</c:v>
                </c:pt>
                <c:pt idx="187">
                  <c:v>-6.5</c:v>
                </c:pt>
                <c:pt idx="188">
                  <c:v>-6</c:v>
                </c:pt>
                <c:pt idx="189">
                  <c:v>-5.5</c:v>
                </c:pt>
                <c:pt idx="190">
                  <c:v>-5</c:v>
                </c:pt>
                <c:pt idx="191">
                  <c:v>-4.5</c:v>
                </c:pt>
                <c:pt idx="192">
                  <c:v>-4</c:v>
                </c:pt>
                <c:pt idx="193">
                  <c:v>-3.5</c:v>
                </c:pt>
                <c:pt idx="194">
                  <c:v>-3</c:v>
                </c:pt>
                <c:pt idx="195">
                  <c:v>-2.5</c:v>
                </c:pt>
                <c:pt idx="196">
                  <c:v>-2</c:v>
                </c:pt>
                <c:pt idx="197">
                  <c:v>-1.5</c:v>
                </c:pt>
                <c:pt idx="198">
                  <c:v>-1</c:v>
                </c:pt>
                <c:pt idx="199">
                  <c:v>-0.5</c:v>
                </c:pt>
                <c:pt idx="200">
                  <c:v>0</c:v>
                </c:pt>
                <c:pt idx="201">
                  <c:v>0.5</c:v>
                </c:pt>
                <c:pt idx="202">
                  <c:v>1</c:v>
                </c:pt>
                <c:pt idx="203">
                  <c:v>1.5</c:v>
                </c:pt>
                <c:pt idx="204">
                  <c:v>2</c:v>
                </c:pt>
                <c:pt idx="205">
                  <c:v>2.5</c:v>
                </c:pt>
                <c:pt idx="206">
                  <c:v>3</c:v>
                </c:pt>
                <c:pt idx="207">
                  <c:v>3.5</c:v>
                </c:pt>
                <c:pt idx="208">
                  <c:v>4</c:v>
                </c:pt>
                <c:pt idx="209">
                  <c:v>4.5</c:v>
                </c:pt>
                <c:pt idx="210">
                  <c:v>5</c:v>
                </c:pt>
                <c:pt idx="211">
                  <c:v>5.5</c:v>
                </c:pt>
                <c:pt idx="212">
                  <c:v>6</c:v>
                </c:pt>
                <c:pt idx="213">
                  <c:v>6.5</c:v>
                </c:pt>
                <c:pt idx="214">
                  <c:v>7</c:v>
                </c:pt>
                <c:pt idx="215">
                  <c:v>7.5</c:v>
                </c:pt>
                <c:pt idx="216">
                  <c:v>8</c:v>
                </c:pt>
                <c:pt idx="217">
                  <c:v>8.5</c:v>
                </c:pt>
                <c:pt idx="218">
                  <c:v>9</c:v>
                </c:pt>
                <c:pt idx="219">
                  <c:v>9.5</c:v>
                </c:pt>
                <c:pt idx="220">
                  <c:v>10</c:v>
                </c:pt>
                <c:pt idx="221">
                  <c:v>10.5</c:v>
                </c:pt>
                <c:pt idx="222">
                  <c:v>11</c:v>
                </c:pt>
                <c:pt idx="223">
                  <c:v>11.5</c:v>
                </c:pt>
                <c:pt idx="224">
                  <c:v>12</c:v>
                </c:pt>
                <c:pt idx="225">
                  <c:v>12.5</c:v>
                </c:pt>
                <c:pt idx="226">
                  <c:v>13</c:v>
                </c:pt>
                <c:pt idx="227">
                  <c:v>13.5</c:v>
                </c:pt>
                <c:pt idx="228">
                  <c:v>14</c:v>
                </c:pt>
                <c:pt idx="229">
                  <c:v>14.5</c:v>
                </c:pt>
                <c:pt idx="230">
                  <c:v>15</c:v>
                </c:pt>
                <c:pt idx="231">
                  <c:v>15.5</c:v>
                </c:pt>
                <c:pt idx="232">
                  <c:v>16</c:v>
                </c:pt>
                <c:pt idx="233">
                  <c:v>16.5</c:v>
                </c:pt>
                <c:pt idx="234">
                  <c:v>17</c:v>
                </c:pt>
                <c:pt idx="235">
                  <c:v>17.5</c:v>
                </c:pt>
                <c:pt idx="236">
                  <c:v>18</c:v>
                </c:pt>
                <c:pt idx="237">
                  <c:v>18.5</c:v>
                </c:pt>
                <c:pt idx="238">
                  <c:v>19</c:v>
                </c:pt>
                <c:pt idx="239">
                  <c:v>19.5</c:v>
                </c:pt>
                <c:pt idx="240">
                  <c:v>20</c:v>
                </c:pt>
                <c:pt idx="241">
                  <c:v>20.5</c:v>
                </c:pt>
                <c:pt idx="242">
                  <c:v>21</c:v>
                </c:pt>
                <c:pt idx="243">
                  <c:v>21.5</c:v>
                </c:pt>
                <c:pt idx="244">
                  <c:v>22</c:v>
                </c:pt>
                <c:pt idx="245">
                  <c:v>22.5</c:v>
                </c:pt>
                <c:pt idx="246">
                  <c:v>23</c:v>
                </c:pt>
                <c:pt idx="247">
                  <c:v>23.5</c:v>
                </c:pt>
                <c:pt idx="248">
                  <c:v>24</c:v>
                </c:pt>
                <c:pt idx="249">
                  <c:v>24.5</c:v>
                </c:pt>
                <c:pt idx="250">
                  <c:v>25</c:v>
                </c:pt>
                <c:pt idx="251">
                  <c:v>25.5</c:v>
                </c:pt>
                <c:pt idx="252">
                  <c:v>26</c:v>
                </c:pt>
                <c:pt idx="253">
                  <c:v>26.5</c:v>
                </c:pt>
                <c:pt idx="254">
                  <c:v>27</c:v>
                </c:pt>
                <c:pt idx="255">
                  <c:v>27.5</c:v>
                </c:pt>
                <c:pt idx="256">
                  <c:v>28</c:v>
                </c:pt>
                <c:pt idx="257">
                  <c:v>28.5</c:v>
                </c:pt>
                <c:pt idx="258">
                  <c:v>29</c:v>
                </c:pt>
                <c:pt idx="259">
                  <c:v>29.5</c:v>
                </c:pt>
                <c:pt idx="260">
                  <c:v>30</c:v>
                </c:pt>
                <c:pt idx="261">
                  <c:v>30.5</c:v>
                </c:pt>
                <c:pt idx="262">
                  <c:v>31</c:v>
                </c:pt>
                <c:pt idx="263">
                  <c:v>31.5</c:v>
                </c:pt>
                <c:pt idx="264">
                  <c:v>32</c:v>
                </c:pt>
                <c:pt idx="265">
                  <c:v>32.5</c:v>
                </c:pt>
                <c:pt idx="266">
                  <c:v>33</c:v>
                </c:pt>
                <c:pt idx="267">
                  <c:v>33.5</c:v>
                </c:pt>
                <c:pt idx="268">
                  <c:v>34</c:v>
                </c:pt>
                <c:pt idx="269">
                  <c:v>34.5</c:v>
                </c:pt>
                <c:pt idx="270">
                  <c:v>35</c:v>
                </c:pt>
                <c:pt idx="271">
                  <c:v>35.5</c:v>
                </c:pt>
                <c:pt idx="272">
                  <c:v>36</c:v>
                </c:pt>
                <c:pt idx="273">
                  <c:v>36.5</c:v>
                </c:pt>
                <c:pt idx="274">
                  <c:v>37</c:v>
                </c:pt>
                <c:pt idx="275">
                  <c:v>37.5</c:v>
                </c:pt>
                <c:pt idx="276">
                  <c:v>38</c:v>
                </c:pt>
                <c:pt idx="277">
                  <c:v>38.5</c:v>
                </c:pt>
                <c:pt idx="278">
                  <c:v>39</c:v>
                </c:pt>
                <c:pt idx="279">
                  <c:v>39.5</c:v>
                </c:pt>
                <c:pt idx="280">
                  <c:v>40</c:v>
                </c:pt>
                <c:pt idx="281">
                  <c:v>40.5</c:v>
                </c:pt>
                <c:pt idx="282">
                  <c:v>41</c:v>
                </c:pt>
                <c:pt idx="283">
                  <c:v>41.5</c:v>
                </c:pt>
                <c:pt idx="284">
                  <c:v>42</c:v>
                </c:pt>
                <c:pt idx="285">
                  <c:v>42.5</c:v>
                </c:pt>
                <c:pt idx="286">
                  <c:v>43</c:v>
                </c:pt>
                <c:pt idx="287">
                  <c:v>43.5</c:v>
                </c:pt>
                <c:pt idx="288">
                  <c:v>44</c:v>
                </c:pt>
                <c:pt idx="289">
                  <c:v>44.5</c:v>
                </c:pt>
                <c:pt idx="290">
                  <c:v>45</c:v>
                </c:pt>
                <c:pt idx="291">
                  <c:v>45.5</c:v>
                </c:pt>
                <c:pt idx="292">
                  <c:v>46</c:v>
                </c:pt>
                <c:pt idx="293">
                  <c:v>46.5</c:v>
                </c:pt>
                <c:pt idx="294">
                  <c:v>47</c:v>
                </c:pt>
                <c:pt idx="295">
                  <c:v>47.5</c:v>
                </c:pt>
                <c:pt idx="296">
                  <c:v>48</c:v>
                </c:pt>
                <c:pt idx="297">
                  <c:v>48.5</c:v>
                </c:pt>
                <c:pt idx="298">
                  <c:v>49</c:v>
                </c:pt>
                <c:pt idx="299">
                  <c:v>49.5</c:v>
                </c:pt>
                <c:pt idx="300">
                  <c:v>50</c:v>
                </c:pt>
                <c:pt idx="301">
                  <c:v>50.5</c:v>
                </c:pt>
                <c:pt idx="302">
                  <c:v>51</c:v>
                </c:pt>
                <c:pt idx="303">
                  <c:v>51.5</c:v>
                </c:pt>
                <c:pt idx="304">
                  <c:v>52</c:v>
                </c:pt>
                <c:pt idx="305">
                  <c:v>52.5</c:v>
                </c:pt>
                <c:pt idx="306">
                  <c:v>53</c:v>
                </c:pt>
                <c:pt idx="307">
                  <c:v>53.5</c:v>
                </c:pt>
                <c:pt idx="308">
                  <c:v>54</c:v>
                </c:pt>
                <c:pt idx="309">
                  <c:v>54.5</c:v>
                </c:pt>
                <c:pt idx="310">
                  <c:v>55</c:v>
                </c:pt>
                <c:pt idx="311">
                  <c:v>55.5</c:v>
                </c:pt>
                <c:pt idx="312">
                  <c:v>56</c:v>
                </c:pt>
                <c:pt idx="313">
                  <c:v>56.5</c:v>
                </c:pt>
                <c:pt idx="314">
                  <c:v>57</c:v>
                </c:pt>
                <c:pt idx="315">
                  <c:v>57.5</c:v>
                </c:pt>
                <c:pt idx="316">
                  <c:v>58</c:v>
                </c:pt>
                <c:pt idx="317">
                  <c:v>58.5</c:v>
                </c:pt>
                <c:pt idx="318">
                  <c:v>59</c:v>
                </c:pt>
                <c:pt idx="319">
                  <c:v>59.5</c:v>
                </c:pt>
                <c:pt idx="320">
                  <c:v>60</c:v>
                </c:pt>
                <c:pt idx="321">
                  <c:v>60.5</c:v>
                </c:pt>
                <c:pt idx="322">
                  <c:v>61</c:v>
                </c:pt>
                <c:pt idx="323">
                  <c:v>61.5</c:v>
                </c:pt>
                <c:pt idx="324">
                  <c:v>62</c:v>
                </c:pt>
                <c:pt idx="325">
                  <c:v>62.5</c:v>
                </c:pt>
                <c:pt idx="326">
                  <c:v>63</c:v>
                </c:pt>
                <c:pt idx="327">
                  <c:v>63.5</c:v>
                </c:pt>
                <c:pt idx="328">
                  <c:v>64</c:v>
                </c:pt>
                <c:pt idx="329">
                  <c:v>64.5</c:v>
                </c:pt>
                <c:pt idx="330">
                  <c:v>65</c:v>
                </c:pt>
                <c:pt idx="331">
                  <c:v>65.5</c:v>
                </c:pt>
                <c:pt idx="332">
                  <c:v>66</c:v>
                </c:pt>
                <c:pt idx="333">
                  <c:v>66.5</c:v>
                </c:pt>
                <c:pt idx="334">
                  <c:v>67</c:v>
                </c:pt>
                <c:pt idx="335">
                  <c:v>67.5</c:v>
                </c:pt>
                <c:pt idx="336">
                  <c:v>68</c:v>
                </c:pt>
                <c:pt idx="337">
                  <c:v>68.5</c:v>
                </c:pt>
                <c:pt idx="338">
                  <c:v>69</c:v>
                </c:pt>
                <c:pt idx="339">
                  <c:v>69.5</c:v>
                </c:pt>
                <c:pt idx="340">
                  <c:v>70</c:v>
                </c:pt>
                <c:pt idx="341">
                  <c:v>70.5</c:v>
                </c:pt>
                <c:pt idx="342">
                  <c:v>71</c:v>
                </c:pt>
                <c:pt idx="343">
                  <c:v>71.5</c:v>
                </c:pt>
                <c:pt idx="344">
                  <c:v>72</c:v>
                </c:pt>
                <c:pt idx="345">
                  <c:v>72.5</c:v>
                </c:pt>
                <c:pt idx="346">
                  <c:v>73</c:v>
                </c:pt>
                <c:pt idx="347">
                  <c:v>73.5</c:v>
                </c:pt>
                <c:pt idx="348">
                  <c:v>74</c:v>
                </c:pt>
                <c:pt idx="349">
                  <c:v>74.5</c:v>
                </c:pt>
                <c:pt idx="350">
                  <c:v>75</c:v>
                </c:pt>
                <c:pt idx="351">
                  <c:v>75.5</c:v>
                </c:pt>
                <c:pt idx="352">
                  <c:v>76</c:v>
                </c:pt>
                <c:pt idx="353">
                  <c:v>76.5</c:v>
                </c:pt>
                <c:pt idx="354">
                  <c:v>77</c:v>
                </c:pt>
                <c:pt idx="355">
                  <c:v>77.5</c:v>
                </c:pt>
                <c:pt idx="356">
                  <c:v>78</c:v>
                </c:pt>
                <c:pt idx="357">
                  <c:v>78.5</c:v>
                </c:pt>
                <c:pt idx="358">
                  <c:v>79</c:v>
                </c:pt>
                <c:pt idx="359">
                  <c:v>79.5</c:v>
                </c:pt>
                <c:pt idx="360">
                  <c:v>80</c:v>
                </c:pt>
                <c:pt idx="361">
                  <c:v>80.5</c:v>
                </c:pt>
                <c:pt idx="362">
                  <c:v>81</c:v>
                </c:pt>
                <c:pt idx="363">
                  <c:v>81.5</c:v>
                </c:pt>
                <c:pt idx="364">
                  <c:v>82</c:v>
                </c:pt>
                <c:pt idx="365">
                  <c:v>82.5</c:v>
                </c:pt>
                <c:pt idx="366">
                  <c:v>83</c:v>
                </c:pt>
                <c:pt idx="367">
                  <c:v>83.5</c:v>
                </c:pt>
                <c:pt idx="368">
                  <c:v>84</c:v>
                </c:pt>
                <c:pt idx="369">
                  <c:v>84.5</c:v>
                </c:pt>
                <c:pt idx="370">
                  <c:v>85</c:v>
                </c:pt>
                <c:pt idx="371">
                  <c:v>85.5</c:v>
                </c:pt>
                <c:pt idx="372">
                  <c:v>86</c:v>
                </c:pt>
                <c:pt idx="373">
                  <c:v>86.5</c:v>
                </c:pt>
                <c:pt idx="374">
                  <c:v>87</c:v>
                </c:pt>
                <c:pt idx="375">
                  <c:v>87.5</c:v>
                </c:pt>
                <c:pt idx="376">
                  <c:v>88</c:v>
                </c:pt>
                <c:pt idx="377">
                  <c:v>88.5</c:v>
                </c:pt>
                <c:pt idx="378">
                  <c:v>89</c:v>
                </c:pt>
                <c:pt idx="379">
                  <c:v>89.5</c:v>
                </c:pt>
                <c:pt idx="380">
                  <c:v>90</c:v>
                </c:pt>
                <c:pt idx="381">
                  <c:v>90.5</c:v>
                </c:pt>
                <c:pt idx="382">
                  <c:v>91</c:v>
                </c:pt>
                <c:pt idx="383">
                  <c:v>91.5</c:v>
                </c:pt>
                <c:pt idx="384">
                  <c:v>92</c:v>
                </c:pt>
                <c:pt idx="385">
                  <c:v>92.5</c:v>
                </c:pt>
                <c:pt idx="386">
                  <c:v>93</c:v>
                </c:pt>
                <c:pt idx="387">
                  <c:v>93.5</c:v>
                </c:pt>
                <c:pt idx="388">
                  <c:v>94</c:v>
                </c:pt>
                <c:pt idx="389">
                  <c:v>94.5</c:v>
                </c:pt>
                <c:pt idx="390">
                  <c:v>95</c:v>
                </c:pt>
                <c:pt idx="391">
                  <c:v>95.5</c:v>
                </c:pt>
                <c:pt idx="392">
                  <c:v>96</c:v>
                </c:pt>
                <c:pt idx="393">
                  <c:v>96.5</c:v>
                </c:pt>
                <c:pt idx="394">
                  <c:v>97</c:v>
                </c:pt>
                <c:pt idx="395">
                  <c:v>97.5</c:v>
                </c:pt>
                <c:pt idx="396">
                  <c:v>98</c:v>
                </c:pt>
                <c:pt idx="397">
                  <c:v>98.5</c:v>
                </c:pt>
                <c:pt idx="398">
                  <c:v>99</c:v>
                </c:pt>
                <c:pt idx="399">
                  <c:v>99.5</c:v>
                </c:pt>
              </c:numCache>
            </c:numRef>
          </c:xVal>
          <c:yVal>
            <c:numRef>
              <c:f>'Normální rozdělení'!$M$10:$M$409</c:f>
              <c:numCache>
                <c:formatCode>General</c:formatCode>
                <c:ptCount val="400"/>
                <c:pt idx="0">
                  <c:v>1.2687221604777316E-33</c:v>
                </c:pt>
                <c:pt idx="1">
                  <c:v>2.7169414375482551E-33</c:v>
                </c:pt>
                <c:pt idx="2">
                  <c:v>5.7950120887711394E-33</c:v>
                </c:pt>
                <c:pt idx="3">
                  <c:v>1.2310869622519902E-32</c:v>
                </c:pt>
                <c:pt idx="4">
                  <c:v>2.6048542887272508E-32</c:v>
                </c:pt>
                <c:pt idx="5">
                  <c:v>5.4895716029391192E-32</c:v>
                </c:pt>
                <c:pt idx="6">
                  <c:v>1.1522687681393178E-31</c:v>
                </c:pt>
                <c:pt idx="7">
                  <c:v>2.4089591974431042E-31</c:v>
                </c:pt>
                <c:pt idx="8">
                  <c:v>5.016091088898345E-31</c:v>
                </c:pt>
                <c:pt idx="9">
                  <c:v>1.0403074333175884E-30</c:v>
                </c:pt>
                <c:pt idx="10">
                  <c:v>2.1489103908256574E-30</c:v>
                </c:pt>
                <c:pt idx="11">
                  <c:v>4.4211497676356856E-30</c:v>
                </c:pt>
                <c:pt idx="12">
                  <c:v>9.0596718011100971E-30</c:v>
                </c:pt>
                <c:pt idx="13">
                  <c:v>1.8490558116492522E-29</c:v>
                </c:pt>
                <c:pt idx="14">
                  <c:v>3.7587885215984885E-29</c:v>
                </c:pt>
                <c:pt idx="15">
                  <c:v>7.6103754155652839E-29</c:v>
                </c:pt>
                <c:pt idx="16">
                  <c:v>1.5347038640452725E-28</c:v>
                </c:pt>
                <c:pt idx="17">
                  <c:v>3.0825022997377539E-28</c:v>
                </c:pt>
                <c:pt idx="18">
                  <c:v>6.1665541416503441E-28</c:v>
                </c:pt>
                <c:pt idx="19">
                  <c:v>1.2286890997457306E-27</c:v>
                </c:pt>
                <c:pt idx="20">
                  <c:v>2.4383821977666098E-27</c:v>
                </c:pt>
                <c:pt idx="21">
                  <c:v>4.8197206724572724E-27</c:v>
                </c:pt>
                <c:pt idx="22">
                  <c:v>9.488603009656968E-27</c:v>
                </c:pt>
                <c:pt idx="23">
                  <c:v>1.8605570916529349E-26</c:v>
                </c:pt>
                <c:pt idx="24">
                  <c:v>3.6336579423766611E-26</c:v>
                </c:pt>
                <c:pt idx="25">
                  <c:v>7.0681441868606366E-26</c:v>
                </c:pt>
                <c:pt idx="26">
                  <c:v>1.3693897581350952E-25</c:v>
                </c:pt>
                <c:pt idx="27">
                  <c:v>2.6424639272122346E-25</c:v>
                </c:pt>
                <c:pt idx="28">
                  <c:v>5.0786861610678536E-25</c:v>
                </c:pt>
                <c:pt idx="29">
                  <c:v>9.7219638562649123E-25</c:v>
                </c:pt>
                <c:pt idx="30">
                  <c:v>1.8536039443069971E-24</c:v>
                </c:pt>
                <c:pt idx="31">
                  <c:v>3.5199800708344382E-24</c:v>
                </c:pt>
                <c:pt idx="32">
                  <c:v>6.6576932482951194E-24</c:v>
                </c:pt>
                <c:pt idx="33">
                  <c:v>1.2542025366924686E-23</c:v>
                </c:pt>
                <c:pt idx="34">
                  <c:v>2.3532706879048361E-23</c:v>
                </c:pt>
                <c:pt idx="35">
                  <c:v>4.3978094964116109E-23</c:v>
                </c:pt>
                <c:pt idx="36">
                  <c:v>8.1858024044736192E-23</c:v>
                </c:pt>
                <c:pt idx="37">
                  <c:v>1.5175619131636015E-22</c:v>
                </c:pt>
                <c:pt idx="38">
                  <c:v>2.8021533362401222E-22</c:v>
                </c:pt>
                <c:pt idx="39">
                  <c:v>5.1534455493073924E-22</c:v>
                </c:pt>
                <c:pt idx="40">
                  <c:v>9.4398219689735235E-22</c:v>
                </c:pt>
                <c:pt idx="41">
                  <c:v>1.7222263623847496E-21</c:v>
                </c:pt>
                <c:pt idx="42">
                  <c:v>3.1295145761410629E-21</c:v>
                </c:pt>
                <c:pt idx="43">
                  <c:v>5.6640103923764044E-21</c:v>
                </c:pt>
                <c:pt idx="44">
                  <c:v>1.0210133515931252E-20</c:v>
                </c:pt>
                <c:pt idx="45">
                  <c:v>1.8331547058176332E-20</c:v>
                </c:pt>
                <c:pt idx="46">
                  <c:v>3.278137241470934E-20</c:v>
                </c:pt>
                <c:pt idx="47">
                  <c:v>5.838690602689504E-20</c:v>
                </c:pt>
                <c:pt idx="48">
                  <c:v>1.0357718643990513E-19</c:v>
                </c:pt>
                <c:pt idx="49">
                  <c:v>1.83009263870056E-19</c:v>
                </c:pt>
                <c:pt idx="50">
                  <c:v>3.2206412826838775E-19</c:v>
                </c:pt>
                <c:pt idx="51">
                  <c:v>5.6451040832434339E-19</c:v>
                </c:pt>
                <c:pt idx="52">
                  <c:v>9.85511891481087E-19</c:v>
                </c:pt>
                <c:pt idx="53">
                  <c:v>1.7136104467877535E-18</c:v>
                </c:pt>
                <c:pt idx="54">
                  <c:v>2.9677181322978206E-18</c:v>
                </c:pt>
                <c:pt idx="55">
                  <c:v>5.1190988535194465E-18</c:v>
                </c:pt>
                <c:pt idx="56">
                  <c:v>8.794774309023389E-18</c:v>
                </c:pt>
                <c:pt idx="57">
                  <c:v>1.5049296508199508E-17</c:v>
                </c:pt>
                <c:pt idx="58">
                  <c:v>2.5648856969668378E-17</c:v>
                </c:pt>
                <c:pt idx="59">
                  <c:v>4.3539170375048408E-17</c:v>
                </c:pt>
                <c:pt idx="60">
                  <c:v>7.3612675050834001E-17</c:v>
                </c:pt>
                <c:pt idx="61">
                  <c:v>1.2396108465599721E-16</c:v>
                </c:pt>
                <c:pt idx="62">
                  <c:v>2.0791147149355044E-16</c:v>
                </c:pt>
                <c:pt idx="63">
                  <c:v>3.4732164843092912E-16</c:v>
                </c:pt>
                <c:pt idx="64">
                  <c:v>5.7789052236775675E-16</c:v>
                </c:pt>
                <c:pt idx="65">
                  <c:v>9.5767821254296781E-16</c:v>
                </c:pt>
                <c:pt idx="66">
                  <c:v>1.5807164010154305E-15</c:v>
                </c:pt>
                <c:pt idx="67">
                  <c:v>2.598655015524647E-15</c:v>
                </c:pt>
                <c:pt idx="68">
                  <c:v>4.2550396820902351E-15</c:v>
                </c:pt>
                <c:pt idx="69">
                  <c:v>6.9393519984582825E-15</c:v>
                </c:pt>
                <c:pt idx="70">
                  <c:v>1.1271832786566488E-14</c:v>
                </c:pt>
                <c:pt idx="71">
                  <c:v>1.8236037407952179E-14</c:v>
                </c:pt>
                <c:pt idx="72">
                  <c:v>2.9385069903957352E-14</c:v>
                </c:pt>
                <c:pt idx="73">
                  <c:v>4.7161031884973498E-14</c:v>
                </c:pt>
                <c:pt idx="74">
                  <c:v>7.5387646692168497E-14</c:v>
                </c:pt>
                <c:pt idx="75">
                  <c:v>1.2002656880527338E-13</c:v>
                </c:pt>
                <c:pt idx="76">
                  <c:v>1.9033335923010216E-13</c:v>
                </c:pt>
                <c:pt idx="77">
                  <c:v>3.0061645634199836E-13</c:v>
                </c:pt>
                <c:pt idx="78">
                  <c:v>4.7290173393992847E-13</c:v>
                </c:pt>
                <c:pt idx="79">
                  <c:v>7.4095081264486379E-13</c:v>
                </c:pt>
                <c:pt idx="80">
                  <c:v>1.156293722577805E-12</c:v>
                </c:pt>
                <c:pt idx="81">
                  <c:v>1.797244958540058E-12</c:v>
                </c:pt>
                <c:pt idx="82">
                  <c:v>2.7823175625695268E-12</c:v>
                </c:pt>
                <c:pt idx="83">
                  <c:v>4.2900903354081189E-12</c:v>
                </c:pt>
                <c:pt idx="84">
                  <c:v>6.5884991469936884E-12</c:v>
                </c:pt>
                <c:pt idx="85">
                  <c:v>1.0077826282785591E-11</c:v>
                </c:pt>
                <c:pt idx="86">
                  <c:v>1.5353505846094402E-11</c:v>
                </c:pt>
                <c:pt idx="87">
                  <c:v>2.3297459552131523E-11</c:v>
                </c:pt>
                <c:pt idx="88">
                  <c:v>3.5210313431968237E-11</c:v>
                </c:pt>
                <c:pt idx="89">
                  <c:v>5.3001911502951173E-11</c:v>
                </c:pt>
                <c:pt idx="90">
                  <c:v>7.9464561483104011E-11</c:v>
                </c:pt>
                <c:pt idx="91">
                  <c:v>1.1866312096570622E-10</c:v>
                </c:pt>
                <c:pt idx="92">
                  <c:v>1.7648929119127873E-10</c:v>
                </c:pt>
                <c:pt idx="93">
                  <c:v>2.614455584245538E-10</c:v>
                </c:pt>
                <c:pt idx="94">
                  <c:v>3.8574872068302255E-10</c:v>
                </c:pt>
                <c:pt idx="95">
                  <c:v>5.6687595698162974E-10</c:v>
                </c:pt>
                <c:pt idx="96">
                  <c:v>8.297206475929311E-10</c:v>
                </c:pt>
                <c:pt idx="97">
                  <c:v>1.2095841146412442E-9</c:v>
                </c:pt>
                <c:pt idx="98">
                  <c:v>1.7563075512219422E-9</c:v>
                </c:pt>
                <c:pt idx="99">
                  <c:v>2.5399512399038025E-9</c:v>
                </c:pt>
                <c:pt idx="100">
                  <c:v>3.6585627413452203E-9</c:v>
                </c:pt>
                <c:pt idx="101">
                  <c:v>5.2487507771000419E-9</c:v>
                </c:pt>
                <c:pt idx="102">
                  <c:v>7.5000077746920867E-9</c:v>
                </c:pt>
                <c:pt idx="103">
                  <c:v>1.0674014591859031E-8</c:v>
                </c:pt>
                <c:pt idx="104">
                  <c:v>1.5130531626726419E-8</c:v>
                </c:pt>
                <c:pt idx="105">
                  <c:v>2.1361950289658603E-8</c:v>
                </c:pt>
                <c:pt idx="106">
                  <c:v>3.0039170054176283E-8</c:v>
                </c:pt>
                <c:pt idx="107">
                  <c:v>4.2072205175916141E-8</c:v>
                </c:pt>
                <c:pt idx="108">
                  <c:v>5.8689841815649593E-8</c:v>
                </c:pt>
                <c:pt idx="109">
                  <c:v>8.1543794949762122E-8</c:v>
                </c:pt>
                <c:pt idx="110">
                  <c:v>1.128441933001898E-7</c:v>
                </c:pt>
                <c:pt idx="111">
                  <c:v>1.5553489137031139E-7</c:v>
                </c:pt>
                <c:pt idx="112">
                  <c:v>2.1351911521530909E-7</c:v>
                </c:pt>
                <c:pt idx="113">
                  <c:v>2.9194833918365821E-7</c:v>
                </c:pt>
                <c:pt idx="114">
                  <c:v>3.9759011087666441E-7</c:v>
                </c:pt>
                <c:pt idx="115">
                  <c:v>5.3929383486734505E-7</c:v>
                </c:pt>
                <c:pt idx="116">
                  <c:v>7.2857733053188304E-7</c:v>
                </c:pt>
                <c:pt idx="117">
                  <c:v>9.8036132418066203E-7</c:v>
                </c:pt>
                <c:pt idx="118">
                  <c:v>1.3138839342584124E-6</c:v>
                </c:pt>
                <c:pt idx="119">
                  <c:v>1.7538326535942733E-6</c:v>
                </c:pt>
                <c:pt idx="120">
                  <c:v>2.331737289466343E-6</c:v>
                </c:pt>
                <c:pt idx="121">
                  <c:v>3.0876737195587662E-6</c:v>
                </c:pt>
                <c:pt idx="122">
                  <c:v>4.0723350438404796E-6</c:v>
                </c:pt>
                <c:pt idx="123">
                  <c:v>5.3495335888221688E-6</c:v>
                </c:pt>
                <c:pt idx="124">
                  <c:v>6.9992040175073587E-6</c:v>
                </c:pt>
                <c:pt idx="125">
                  <c:v>9.1209842084380616E-6</c:v>
                </c:pt>
                <c:pt idx="126">
                  <c:v>1.1838456201876784E-5</c:v>
                </c:pt>
                <c:pt idx="127">
                  <c:v>1.5304133893741419E-5</c:v>
                </c:pt>
                <c:pt idx="128">
                  <c:v>1.9705286720116638E-5</c:v>
                </c:pt>
                <c:pt idx="129">
                  <c:v>2.5270688657154282E-5</c:v>
                </c:pt>
                <c:pt idx="130">
                  <c:v>3.2278378716727898E-5</c:v>
                </c:pt>
                <c:pt idx="131">
                  <c:v>4.1064511926179275E-5</c:v>
                </c:pt>
                <c:pt idx="132">
                  <c:v>5.2033367663760203E-5</c:v>
                </c:pt>
                <c:pt idx="133">
                  <c:v>6.5668564274280319E-5</c:v>
                </c:pt>
                <c:pt idx="134">
                  <c:v>8.2545504214763668E-5</c:v>
                </c:pt>
                <c:pt idx="135">
                  <c:v>1.0334504173552581E-4</c:v>
                </c:pt>
                <c:pt idx="136">
                  <c:v>1.2886832455791117E-4</c:v>
                </c:pt>
                <c:pt idx="137">
                  <c:v>1.6005271161392964E-4</c:v>
                </c:pt>
                <c:pt idx="138">
                  <c:v>1.9798861036535924E-4</c:v>
                </c:pt>
                <c:pt idx="139">
                  <c:v>2.4393700955275903E-4</c:v>
                </c:pt>
                <c:pt idx="140">
                  <c:v>2.9934740688522153E-4</c:v>
                </c:pt>
                <c:pt idx="141">
                  <c:v>3.6587574711233206E-4</c:v>
                </c:pt>
                <c:pt idx="142">
                  <c:v>4.4540189563398614E-4</c:v>
                </c:pt>
                <c:pt idx="143">
                  <c:v>5.4004607844748806E-4</c:v>
                </c:pt>
                <c:pt idx="144">
                  <c:v>6.5218362362703649E-4</c:v>
                </c:pt>
                <c:pt idx="145">
                  <c:v>7.8445724619430107E-4</c:v>
                </c:pt>
                <c:pt idx="146">
                  <c:v>9.3978603136511045E-4</c:v>
                </c:pt>
                <c:pt idx="147">
                  <c:v>1.1213701955654755E-3</c:v>
                </c:pt>
                <c:pt idx="148">
                  <c:v>1.3326906456448816E-3</c:v>
                </c:pt>
                <c:pt idx="149">
                  <c:v>1.5775023200989044E-3</c:v>
                </c:pt>
                <c:pt idx="150">
                  <c:v>1.8598202877497191E-3</c:v>
                </c:pt>
                <c:pt idx="151">
                  <c:v>2.1838976050584779E-3</c:v>
                </c:pt>
                <c:pt idx="152">
                  <c:v>2.5541939985349203E-3</c:v>
                </c:pt>
                <c:pt idx="153">
                  <c:v>2.9753345483554106E-3</c:v>
                </c:pt>
                <c:pt idx="154">
                  <c:v>3.4520577070441534E-3</c:v>
                </c:pt>
                <c:pt idx="155">
                  <c:v>3.9891521952453808E-3</c:v>
                </c:pt>
                <c:pt idx="156">
                  <c:v>4.591382575777919E-3</c:v>
                </c:pt>
                <c:pt idx="157">
                  <c:v>5.2634036157783917E-3</c:v>
                </c:pt>
                <c:pt idx="158">
                  <c:v>6.0096639008885471E-3</c:v>
                </c:pt>
                <c:pt idx="159">
                  <c:v>6.8342995586314001E-3</c:v>
                </c:pt>
                <c:pt idx="160">
                  <c:v>7.7410193711780675E-3</c:v>
                </c:pt>
                <c:pt idx="161">
                  <c:v>8.7329829988059843E-3</c:v>
                </c:pt>
                <c:pt idx="162">
                  <c:v>9.812674480168657E-3</c:v>
                </c:pt>
                <c:pt idx="163">
                  <c:v>1.098177360753564E-2</c:v>
                </c:pt>
                <c:pt idx="164">
                  <c:v>1.2241028176202954E-2</c:v>
                </c:pt>
                <c:pt idx="165">
                  <c:v>1.3590130458007988E-2</c:v>
                </c:pt>
                <c:pt idx="166">
                  <c:v>1.5027601529657658E-2</c:v>
                </c:pt>
                <c:pt idx="167">
                  <c:v>1.6550687278274696E-2</c:v>
                </c:pt>
                <c:pt idx="168">
                  <c:v>1.8155269991542485E-2</c:v>
                </c:pt>
                <c:pt idx="169">
                  <c:v>1.9835799402911872E-2</c:v>
                </c:pt>
                <c:pt idx="170">
                  <c:v>2.1585246891793249E-2</c:v>
                </c:pt>
                <c:pt idx="171">
                  <c:v>2.3395086227121106E-2</c:v>
                </c:pt>
                <c:pt idx="172">
                  <c:v>2.5255303787911347E-2</c:v>
                </c:pt>
                <c:pt idx="173">
                  <c:v>2.7154440599957402E-2</c:v>
                </c:pt>
                <c:pt idx="174">
                  <c:v>2.9079667803281695E-2</c:v>
                </c:pt>
                <c:pt idx="175">
                  <c:v>3.1016896326278704E-2</c:v>
                </c:pt>
                <c:pt idx="176">
                  <c:v>3.2950920611609348E-2</c:v>
                </c:pt>
                <c:pt idx="177">
                  <c:v>3.4865595243345392E-2</c:v>
                </c:pt>
                <c:pt idx="178">
                  <c:v>3.6744042296852852E-2</c:v>
                </c:pt>
                <c:pt idx="179">
                  <c:v>3.8568886208298521E-2</c:v>
                </c:pt>
                <c:pt idx="180">
                  <c:v>4.0322511977555167E-2</c:v>
                </c:pt>
                <c:pt idx="181">
                  <c:v>4.1987341615427241E-2</c:v>
                </c:pt>
                <c:pt idx="182">
                  <c:v>4.3546122961237006E-2</c:v>
                </c:pt>
                <c:pt idx="183">
                  <c:v>4.4982224364828849E-2</c:v>
                </c:pt>
                <c:pt idx="184">
                  <c:v>4.6279928278387658E-2</c:v>
                </c:pt>
                <c:pt idx="185">
                  <c:v>4.7424716562473233E-2</c:v>
                </c:pt>
                <c:pt idx="186">
                  <c:v>4.8403540294262998E-2</c:v>
                </c:pt>
                <c:pt idx="187">
                  <c:v>4.9205067082615683E-2</c:v>
                </c:pt>
                <c:pt idx="188">
                  <c:v>4.9819899343522267E-2</c:v>
                </c:pt>
                <c:pt idx="189">
                  <c:v>5.0240757660704148E-2</c:v>
                </c:pt>
                <c:pt idx="190">
                  <c:v>5.0462624230263646E-2</c:v>
                </c:pt>
                <c:pt idx="191">
                  <c:v>5.0482842437545729E-2</c:v>
                </c:pt>
                <c:pt idx="192">
                  <c:v>5.0301169803408201E-2</c:v>
                </c:pt>
                <c:pt idx="193">
                  <c:v>4.9919782824560541E-2</c:v>
                </c:pt>
                <c:pt idx="194">
                  <c:v>4.9343233572880424E-2</c:v>
                </c:pt>
                <c:pt idx="195">
                  <c:v>4.8578359263706627E-2</c:v>
                </c:pt>
                <c:pt idx="196">
                  <c:v>4.763414730488174E-2</c:v>
                </c:pt>
                <c:pt idx="197">
                  <c:v>4.652155955051393E-2</c:v>
                </c:pt>
                <c:pt idx="198">
                  <c:v>4.525332056367979E-2</c:v>
                </c:pt>
                <c:pt idx="199">
                  <c:v>4.3843675603942041E-2</c:v>
                </c:pt>
                <c:pt idx="200">
                  <c:v>4.2308124769168717E-2</c:v>
                </c:pt>
                <c:pt idx="201">
                  <c:v>4.0663140215649478E-2</c:v>
                </c:pt>
                <c:pt idx="202">
                  <c:v>3.8925873643947291E-2</c:v>
                </c:pt>
                <c:pt idx="203">
                  <c:v>3.711386126773001E-2</c:v>
                </c:pt>
                <c:pt idx="204">
                  <c:v>3.5244733285653966E-2</c:v>
                </c:pt>
                <c:pt idx="205">
                  <c:v>3.3335934467515933E-2</c:v>
                </c:pt>
                <c:pt idx="206">
                  <c:v>3.1404461868310626E-2</c:v>
                </c:pt>
                <c:pt idx="207">
                  <c:v>2.9466624926855027E-2</c:v>
                </c:pt>
                <c:pt idx="208">
                  <c:v>2.7537832323428251E-2</c:v>
                </c:pt>
                <c:pt idx="209">
                  <c:v>2.5632409000725376E-2</c:v>
                </c:pt>
                <c:pt idx="210">
                  <c:v>2.3763445733025614E-2</c:v>
                </c:pt>
                <c:pt idx="211">
                  <c:v>2.1942682598185784E-2</c:v>
                </c:pt>
                <c:pt idx="212">
                  <c:v>2.0180426702306076E-2</c:v>
                </c:pt>
                <c:pt idx="213">
                  <c:v>1.8485503560736638E-2</c:v>
                </c:pt>
                <c:pt idx="214">
                  <c:v>1.6865240680029571E-2</c:v>
                </c:pt>
                <c:pt idx="215">
                  <c:v>1.5325481136611471E-2</c:v>
                </c:pt>
                <c:pt idx="216">
                  <c:v>1.3870624326493086E-2</c:v>
                </c:pt>
                <c:pt idx="217">
                  <c:v>1.2503690577150882E-2</c:v>
                </c:pt>
                <c:pt idx="218">
                  <c:v>1.1226405972534489E-2</c:v>
                </c:pt>
                <c:pt idx="219">
                  <c:v>1.0039303543850886E-2</c:v>
                </c:pt>
                <c:pt idx="220">
                  <c:v>8.9418369159457098E-3</c:v>
                </c:pt>
                <c:pt idx="221">
                  <c:v>7.9325025608169477E-3</c:v>
                </c:pt>
                <c:pt idx="222">
                  <c:v>7.0089669814944579E-3</c:v>
                </c:pt>
                <c:pt idx="223">
                  <c:v>6.1681954139744697E-3</c:v>
                </c:pt>
                <c:pt idx="224">
                  <c:v>5.4065789732082375E-3</c:v>
                </c:pt>
                <c:pt idx="225">
                  <c:v>4.7200575616914665E-3</c:v>
                </c:pt>
                <c:pt idx="226">
                  <c:v>4.1042362865425491E-3</c:v>
                </c:pt>
                <c:pt idx="227">
                  <c:v>3.5544935746035051E-3</c:v>
                </c:pt>
                <c:pt idx="228">
                  <c:v>3.0660796181613756E-3</c:v>
                </c:pt>
                <c:pt idx="229">
                  <c:v>2.6342042115826739E-3</c:v>
                </c:pt>
                <c:pt idx="230">
                  <c:v>2.2541134391359761E-3</c:v>
                </c:pt>
                <c:pt idx="231">
                  <c:v>1.9211550368396322E-3</c:v>
                </c:pt>
                <c:pt idx="232">
                  <c:v>1.6308325692866569E-3</c:v>
                </c:pt>
                <c:pt idx="233">
                  <c:v>1.3788488316485408E-3</c:v>
                </c:pt>
                <c:pt idx="234">
                  <c:v>1.16113910544858E-3</c:v>
                </c:pt>
                <c:pt idx="235">
                  <c:v>9.7389506438995952E-4</c:v>
                </c:pt>
                <c:pt idx="236">
                  <c:v>8.1358024552950303E-4</c:v>
                </c:pt>
                <c:pt idx="237">
                  <c:v>6.7693807489551435E-4</c:v>
                </c:pt>
                <c:pt idx="238">
                  <c:v>5.6099346986557155E-4</c:v>
                </c:pt>
                <c:pt idx="239">
                  <c:v>4.6304903861457306E-4</c:v>
                </c:pt>
                <c:pt idx="240">
                  <c:v>3.8067686550395788E-4</c:v>
                </c:pt>
                <c:pt idx="241">
                  <c:v>3.117068163208259E-4</c:v>
                </c:pt>
                <c:pt idx="242">
                  <c:v>2.5421222456712561E-4</c:v>
                </c:pt>
                <c:pt idx="243">
                  <c:v>2.0649373497763998E-4</c:v>
                </c:pt>
                <c:pt idx="244">
                  <c:v>1.670619880450829E-4</c:v>
                </c:pt>
                <c:pt idx="245">
                  <c:v>1.3461973387639007E-4</c:v>
                </c:pt>
                <c:pt idx="246">
                  <c:v>1.0804386885056278E-4</c:v>
                </c:pt>
                <c:pt idx="247">
                  <c:v>8.6367797255653349E-5</c:v>
                </c:pt>
                <c:pt idx="248">
                  <c:v>6.8764434629333128E-5</c:v>
                </c:pt>
                <c:pt idx="249">
                  <c:v>5.4530091549244966E-5</c:v>
                </c:pt>
                <c:pt idx="250">
                  <c:v>4.306940716725351E-5</c:v>
                </c:pt>
                <c:pt idx="251">
                  <c:v>3.3881441395479605E-5</c:v>
                </c:pt>
                <c:pt idx="252">
                  <c:v>2.6546983440216028E-5</c:v>
                </c:pt>
                <c:pt idx="253">
                  <c:v>2.0717092102485528E-5</c:v>
                </c:pt>
                <c:pt idx="254">
                  <c:v>1.6102849413374543E-5</c:v>
                </c:pt>
                <c:pt idx="255">
                  <c:v>1.2466283048292882E-5</c:v>
                </c:pt>
                <c:pt idx="256">
                  <c:v>9.6123937424455919E-6</c:v>
                </c:pt>
                <c:pt idx="257">
                  <c:v>7.382210719774437E-6</c:v>
                </c:pt>
                <c:pt idx="258">
                  <c:v>5.6467900421937935E-6</c:v>
                </c:pt>
                <c:pt idx="259">
                  <c:v>4.3020668997888157E-6</c:v>
                </c:pt>
                <c:pt idx="260">
                  <c:v>3.2644723616497025E-6</c:v>
                </c:pt>
                <c:pt idx="261">
                  <c:v>2.4672272288412477E-6</c:v>
                </c:pt>
                <c:pt idx="262">
                  <c:v>1.8572296979324537E-6</c:v>
                </c:pt>
                <c:pt idx="263">
                  <c:v>1.3924589687699144E-6</c:v>
                </c:pt>
                <c:pt idx="264">
                  <c:v>1.0398232190032027E-6</c:v>
                </c:pt>
                <c:pt idx="265">
                  <c:v>7.7338711444810968E-7</c:v>
                </c:pt>
                <c:pt idx="266">
                  <c:v>5.7292090582217811E-7</c:v>
                </c:pt>
                <c:pt idx="267">
                  <c:v>4.2271993075250214E-7</c:v>
                </c:pt>
                <c:pt idx="268">
                  <c:v>3.1064981306671909E-7</c:v>
                </c:pt>
                <c:pt idx="269">
                  <c:v>2.2737870325423363E-7</c:v>
                </c:pt>
                <c:pt idx="270">
                  <c:v>1.6576345534500529E-7</c:v>
                </c:pt>
                <c:pt idx="271">
                  <c:v>1.2036164471657183E-7</c:v>
                </c:pt>
                <c:pt idx="272">
                  <c:v>8.7045786398520732E-8</c:v>
                </c:pt>
                <c:pt idx="273">
                  <c:v>6.2700024373407785E-8</c:v>
                </c:pt>
                <c:pt idx="274">
                  <c:v>4.4982955158966613E-8</c:v>
                </c:pt>
                <c:pt idx="275">
                  <c:v>3.2143160242404614E-8</c:v>
                </c:pt>
                <c:pt idx="276">
                  <c:v>2.287649475844704E-8</c:v>
                </c:pt>
                <c:pt idx="277">
                  <c:v>1.6216260220112756E-8</c:v>
                </c:pt>
                <c:pt idx="278">
                  <c:v>1.1449123654188597E-8</c:v>
                </c:pt>
                <c:pt idx="279">
                  <c:v>8.0510792936596152E-9</c:v>
                </c:pt>
                <c:pt idx="280">
                  <c:v>5.6389244882583515E-9</c:v>
                </c:pt>
                <c:pt idx="281">
                  <c:v>3.9336776732271361E-9</c:v>
                </c:pt>
                <c:pt idx="282">
                  <c:v>2.733138121161361E-9</c:v>
                </c:pt>
                <c:pt idx="283">
                  <c:v>1.8914057517759296E-9</c:v>
                </c:pt>
                <c:pt idx="284">
                  <c:v>1.3036714300693606E-9</c:v>
                </c:pt>
                <c:pt idx="285">
                  <c:v>8.9497706832521612E-10</c:v>
                </c:pt>
                <c:pt idx="286">
                  <c:v>6.1195006355810014E-10</c:v>
                </c:pt>
                <c:pt idx="287">
                  <c:v>4.1675457655650048E-10</c:v>
                </c:pt>
                <c:pt idx="288">
                  <c:v>2.8268651257017077E-10</c:v>
                </c:pt>
                <c:pt idx="289">
                  <c:v>1.9098097906313815E-10</c:v>
                </c:pt>
                <c:pt idx="290">
                  <c:v>1.285095668208381E-10</c:v>
                </c:pt>
                <c:pt idx="291">
                  <c:v>8.6127357135044121E-11</c:v>
                </c:pt>
                <c:pt idx="292">
                  <c:v>5.7491957911577681E-11</c:v>
                </c:pt>
                <c:pt idx="293">
                  <c:v>3.8223758983633699E-11</c:v>
                </c:pt>
                <c:pt idx="294">
                  <c:v>2.5311623737038483E-11</c:v>
                </c:pt>
                <c:pt idx="295">
                  <c:v>1.6694250846130083E-11</c:v>
                </c:pt>
                <c:pt idx="296">
                  <c:v>1.096665498717409E-11</c:v>
                </c:pt>
                <c:pt idx="297">
                  <c:v>7.1753277529760317E-12</c:v>
                </c:pt>
                <c:pt idx="298">
                  <c:v>4.6759474649668285E-12</c:v>
                </c:pt>
                <c:pt idx="299">
                  <c:v>3.0349938806626571E-12</c:v>
                </c:pt>
                <c:pt idx="300">
                  <c:v>1.9620331159894728E-12</c:v>
                </c:pt>
                <c:pt idx="301">
                  <c:v>1.2633252131521056E-12</c:v>
                </c:pt>
                <c:pt idx="302">
                  <c:v>8.1018521063041113E-13</c:v>
                </c:pt>
                <c:pt idx="303">
                  <c:v>5.1750407688459259E-13</c:v>
                </c:pt>
                <c:pt idx="304">
                  <c:v>3.2923314965812621E-13</c:v>
                </c:pt>
                <c:pt idx="305">
                  <c:v>2.0861890183050919E-13</c:v>
                </c:pt>
                <c:pt idx="306">
                  <c:v>1.3166309810460846E-13</c:v>
                </c:pt>
                <c:pt idx="307">
                  <c:v>8.2762728913489222E-14</c:v>
                </c:pt>
                <c:pt idx="308">
                  <c:v>5.1816234688732599E-14</c:v>
                </c:pt>
                <c:pt idx="309">
                  <c:v>3.2311507231565218E-14</c:v>
                </c:pt>
                <c:pt idx="310">
                  <c:v>2.0068222145431176E-14</c:v>
                </c:pt>
                <c:pt idx="311">
                  <c:v>1.2414261792561298E-14</c:v>
                </c:pt>
                <c:pt idx="312">
                  <c:v>7.6487984337911498E-15</c:v>
                </c:pt>
                <c:pt idx="313">
                  <c:v>4.6938137178448444E-15</c:v>
                </c:pt>
                <c:pt idx="314">
                  <c:v>2.8689223935304737E-15</c:v>
                </c:pt>
                <c:pt idx="315">
                  <c:v>1.7465139863837E-15</c:v>
                </c:pt>
                <c:pt idx="316">
                  <c:v>1.0589748653406146E-15</c:v>
                </c:pt>
                <c:pt idx="317">
                  <c:v>6.3952798525783448E-16</c:v>
                </c:pt>
                <c:pt idx="318">
                  <c:v>3.8467483120253144E-16</c:v>
                </c:pt>
                <c:pt idx="319">
                  <c:v>2.3045615254124397E-16</c:v>
                </c:pt>
                <c:pt idx="320">
                  <c:v>1.3751281077844277E-16</c:v>
                </c:pt>
                <c:pt idx="321">
                  <c:v>8.1725639619767683E-17</c:v>
                </c:pt>
                <c:pt idx="322">
                  <c:v>4.8376429812727914E-17</c:v>
                </c:pt>
                <c:pt idx="323">
                  <c:v>2.8521319725378212E-17</c:v>
                </c:pt>
                <c:pt idx="324">
                  <c:v>1.6748107389928269E-17</c:v>
                </c:pt>
                <c:pt idx="325">
                  <c:v>9.7953999637051933E-18</c:v>
                </c:pt>
                <c:pt idx="326">
                  <c:v>5.7060940738844727E-18</c:v>
                </c:pt>
                <c:pt idx="327">
                  <c:v>3.3106707973178655E-18</c:v>
                </c:pt>
                <c:pt idx="328">
                  <c:v>1.9131692220094455E-18</c:v>
                </c:pt>
                <c:pt idx="329">
                  <c:v>1.1011616808693253E-18</c:v>
                </c:pt>
                <c:pt idx="330">
                  <c:v>6.3126122164638599E-19</c:v>
                </c:pt>
                <c:pt idx="331">
                  <c:v>3.6043540941867247E-19</c:v>
                </c:pt>
                <c:pt idx="332">
                  <c:v>2.0497745897451888E-19</c:v>
                </c:pt>
                <c:pt idx="333">
                  <c:v>1.1610343724878303E-19</c:v>
                </c:pt>
                <c:pt idx="334">
                  <c:v>6.5500462469495262E-20</c:v>
                </c:pt>
                <c:pt idx="335">
                  <c:v>3.6804758501958678E-20</c:v>
                </c:pt>
                <c:pt idx="336">
                  <c:v>2.0597945057762313E-20</c:v>
                </c:pt>
                <c:pt idx="337">
                  <c:v>1.1481645541188944E-20</c:v>
                </c:pt>
                <c:pt idx="338">
                  <c:v>6.374478961912684E-21</c:v>
                </c:pt>
                <c:pt idx="339">
                  <c:v>3.5248899775296358E-21</c:v>
                </c:pt>
                <c:pt idx="340">
                  <c:v>1.9413630372910472E-21</c:v>
                </c:pt>
                <c:pt idx="341">
                  <c:v>1.0649476614635437E-21</c:v>
                </c:pt>
                <c:pt idx="342">
                  <c:v>5.818487273710631E-22</c:v>
                </c:pt>
                <c:pt idx="343">
                  <c:v>3.1663012343993561E-22</c:v>
                </c:pt>
                <c:pt idx="344">
                  <c:v>1.7161478028839314E-22</c:v>
                </c:pt>
                <c:pt idx="345">
                  <c:v>9.2644035429572487E-23</c:v>
                </c:pt>
                <c:pt idx="346">
                  <c:v>4.9812754343607528E-23</c:v>
                </c:pt>
                <c:pt idx="347">
                  <c:v>2.6676200039415211E-23</c:v>
                </c:pt>
                <c:pt idx="348">
                  <c:v>1.4228780885955067E-23</c:v>
                </c:pt>
                <c:pt idx="349">
                  <c:v>7.5591286132677948E-24</c:v>
                </c:pt>
                <c:pt idx="350">
                  <c:v>3.9997799090641376E-24</c:v>
                </c:pt>
                <c:pt idx="351">
                  <c:v>2.107952262784903E-24</c:v>
                </c:pt>
                <c:pt idx="352">
                  <c:v>1.1064855975384272E-24</c:v>
                </c:pt>
                <c:pt idx="353">
                  <c:v>5.7848363315912123E-25</c:v>
                </c:pt>
                <c:pt idx="354">
                  <c:v>3.0122894711504374E-25</c:v>
                </c:pt>
                <c:pt idx="355">
                  <c:v>1.5622935811959781E-25</c:v>
                </c:pt>
                <c:pt idx="356">
                  <c:v>8.0702857061378978E-26</c:v>
                </c:pt>
                <c:pt idx="357">
                  <c:v>4.1521734627778646E-26</c:v>
                </c:pt>
                <c:pt idx="358">
                  <c:v>2.1277587438150427E-26</c:v>
                </c:pt>
                <c:pt idx="359">
                  <c:v>1.0859994272818943E-26</c:v>
                </c:pt>
                <c:pt idx="360">
                  <c:v>5.5207378519989646E-27</c:v>
                </c:pt>
                <c:pt idx="361">
                  <c:v>2.7952777762588736E-27</c:v>
                </c:pt>
                <c:pt idx="362">
                  <c:v>1.409655969545359E-27</c:v>
                </c:pt>
                <c:pt idx="363">
                  <c:v>7.0804623023728923E-28</c:v>
                </c:pt>
                <c:pt idx="364">
                  <c:v>3.5421782485109733E-28</c:v>
                </c:pt>
                <c:pt idx="365">
                  <c:v>1.7649789321818488E-28</c:v>
                </c:pt>
                <c:pt idx="366">
                  <c:v>8.7592910392843666E-29</c:v>
                </c:pt>
                <c:pt idx="367">
                  <c:v>4.3297089600905752E-29</c:v>
                </c:pt>
                <c:pt idx="368">
                  <c:v>2.131615006857707E-29</c:v>
                </c:pt>
                <c:pt idx="369">
                  <c:v>1.0452475317957847E-29</c:v>
                </c:pt>
                <c:pt idx="370">
                  <c:v>5.1049306810445841E-30</c:v>
                </c:pt>
                <c:pt idx="371">
                  <c:v>2.4832524049222105E-30</c:v>
                </c:pt>
                <c:pt idx="372">
                  <c:v>1.2031290057580289E-30</c:v>
                </c:pt>
                <c:pt idx="373">
                  <c:v>5.8058237349205494E-31</c:v>
                </c:pt>
                <c:pt idx="374">
                  <c:v>2.7904600725191707E-31</c:v>
                </c:pt>
                <c:pt idx="375">
                  <c:v>1.3358204752111074E-31</c:v>
                </c:pt>
                <c:pt idx="376">
                  <c:v>6.369138546376553E-32</c:v>
                </c:pt>
                <c:pt idx="377">
                  <c:v>3.0246394558745343E-32</c:v>
                </c:pt>
                <c:pt idx="378">
                  <c:v>1.4306284164154083E-32</c:v>
                </c:pt>
                <c:pt idx="379">
                  <c:v>6.7396974015815423E-33</c:v>
                </c:pt>
                <c:pt idx="380">
                  <c:v>3.1623815377622343E-33</c:v>
                </c:pt>
                <c:pt idx="381">
                  <c:v>1.4779115754319075E-33</c:v>
                </c:pt>
                <c:pt idx="382">
                  <c:v>6.8792794604065316E-34</c:v>
                </c:pt>
                <c:pt idx="383">
                  <c:v>3.189317611036108E-34</c:v>
                </c:pt>
                <c:pt idx="384">
                  <c:v>1.4726953195178271E-34</c:v>
                </c:pt>
                <c:pt idx="385">
                  <c:v>6.7731135891660145E-35</c:v>
                </c:pt>
                <c:pt idx="386">
                  <c:v>3.1025881431687571E-35</c:v>
                </c:pt>
                <c:pt idx="387">
                  <c:v>1.415533705262095E-35</c:v>
                </c:pt>
                <c:pt idx="388">
                  <c:v>6.4324529473566688E-36</c:v>
                </c:pt>
                <c:pt idx="389">
                  <c:v>2.9113427546939017E-36</c:v>
                </c:pt>
                <c:pt idx="390">
                  <c:v>1.3124125521793351E-36</c:v>
                </c:pt>
                <c:pt idx="391">
                  <c:v>5.8926104210475167E-37</c:v>
                </c:pt>
                <c:pt idx="392">
                  <c:v>2.6351503578222059E-37</c:v>
                </c:pt>
                <c:pt idx="393">
                  <c:v>1.1737169823637883E-37</c:v>
                </c:pt>
                <c:pt idx="394">
                  <c:v>5.2069294485219256E-38</c:v>
                </c:pt>
                <c:pt idx="395">
                  <c:v>2.3007017085296914E-38</c:v>
                </c:pt>
                <c:pt idx="396">
                  <c:v>1.0125098426590902E-38</c:v>
                </c:pt>
                <c:pt idx="397">
                  <c:v>4.4381145697800772E-39</c:v>
                </c:pt>
                <c:pt idx="398">
                  <c:v>1.9375730353981432E-39</c:v>
                </c:pt>
                <c:pt idx="399">
                  <c:v>8.425156395462884E-40</c:v>
                </c:pt>
              </c:numCache>
            </c:numRef>
          </c:yVal>
          <c:smooth val="1"/>
        </c:ser>
        <c:ser>
          <c:idx val="1"/>
          <c:order val="1"/>
          <c:tx>
            <c:v>INFLEX1</c:v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xVal>
            <c:numRef>
              <c:f>'Normální rozdělení'!$O$14</c:f>
              <c:numCache>
                <c:formatCode>General</c:formatCode>
                <c:ptCount val="1"/>
                <c:pt idx="0">
                  <c:v>-12.600000000000001</c:v>
                </c:pt>
              </c:numCache>
            </c:numRef>
          </c:xVal>
          <c:yVal>
            <c:numRef>
              <c:f>'Normální rozdělení'!$P$14</c:f>
              <c:numCache>
                <c:formatCode>General</c:formatCode>
                <c:ptCount val="1"/>
                <c:pt idx="0">
                  <c:v>3.0629205635334597E-2</c:v>
                </c:pt>
              </c:numCache>
            </c:numRef>
          </c:yVal>
          <c:smooth val="1"/>
        </c:ser>
        <c:ser>
          <c:idx val="2"/>
          <c:order val="2"/>
          <c:tx>
            <c:v>INFLEX2</c:v>
          </c:tx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xVal>
            <c:numRef>
              <c:f>'Normální rozdělení'!$O$15</c:f>
              <c:numCache>
                <c:formatCode>General</c:formatCode>
                <c:ptCount val="1"/>
                <c:pt idx="0">
                  <c:v>3.2</c:v>
                </c:pt>
              </c:numCache>
            </c:numRef>
          </c:xVal>
          <c:yVal>
            <c:numRef>
              <c:f>'Normální rozdělení'!$P$15</c:f>
              <c:numCache>
                <c:formatCode>General</c:formatCode>
                <c:ptCount val="1"/>
                <c:pt idx="0">
                  <c:v>3.0629205635334604E-2</c:v>
                </c:pt>
              </c:numCache>
            </c:numRef>
          </c:yVal>
          <c:smooth val="1"/>
        </c:ser>
        <c:ser>
          <c:idx val="3"/>
          <c:order val="3"/>
          <c:tx>
            <c:v>INFLEX_OSA1</c:v>
          </c:tx>
          <c:spPr>
            <a:ln w="19050">
              <a:solidFill>
                <a:schemeClr val="accent2"/>
              </a:solidFill>
              <a:prstDash val="lgDash"/>
            </a:ln>
          </c:spPr>
          <c:marker>
            <c:symbol val="none"/>
          </c:marker>
          <c:xVal>
            <c:numRef>
              <c:f>'Normální rozdělení'!$O$18:$O$19</c:f>
              <c:numCache>
                <c:formatCode>General</c:formatCode>
                <c:ptCount val="2"/>
                <c:pt idx="0">
                  <c:v>-12.600000000000001</c:v>
                </c:pt>
                <c:pt idx="1">
                  <c:v>-12.600000000000001</c:v>
                </c:pt>
              </c:numCache>
            </c:numRef>
          </c:xVal>
          <c:yVal>
            <c:numRef>
              <c:f>'Normální rozdělení'!$P$18:$P$19</c:f>
              <c:numCache>
                <c:formatCode>General</c:formatCode>
                <c:ptCount val="2"/>
                <c:pt idx="0">
                  <c:v>0</c:v>
                </c:pt>
                <c:pt idx="1">
                  <c:v>0.11</c:v>
                </c:pt>
              </c:numCache>
            </c:numRef>
          </c:yVal>
          <c:smooth val="1"/>
        </c:ser>
        <c:ser>
          <c:idx val="4"/>
          <c:order val="4"/>
          <c:tx>
            <c:v>INFLEX_OSA2</c:v>
          </c:tx>
          <c:spPr>
            <a:ln w="19050">
              <a:solidFill>
                <a:schemeClr val="accent2"/>
              </a:solidFill>
              <a:prstDash val="lgDash"/>
            </a:ln>
          </c:spPr>
          <c:marker>
            <c:symbol val="none"/>
          </c:marker>
          <c:xVal>
            <c:numRef>
              <c:f>'Normální rozdělení'!$O$16:$O$17</c:f>
              <c:numCache>
                <c:formatCode>General</c:formatCode>
                <c:ptCount val="2"/>
                <c:pt idx="0">
                  <c:v>3.2</c:v>
                </c:pt>
                <c:pt idx="1">
                  <c:v>3.2</c:v>
                </c:pt>
              </c:numCache>
            </c:numRef>
          </c:xVal>
          <c:yVal>
            <c:numRef>
              <c:f>'Normální rozdělení'!$P$16:$P$17</c:f>
              <c:numCache>
                <c:formatCode>General</c:formatCode>
                <c:ptCount val="2"/>
                <c:pt idx="0">
                  <c:v>0</c:v>
                </c:pt>
                <c:pt idx="1">
                  <c:v>0.11</c:v>
                </c:pt>
              </c:numCache>
            </c:numRef>
          </c:yVal>
          <c:smooth val="1"/>
        </c:ser>
        <c:axId val="145774464"/>
        <c:axId val="145776000"/>
      </c:scatterChart>
      <c:valAx>
        <c:axId val="145774464"/>
        <c:scaling>
          <c:orientation val="minMax"/>
          <c:max val="20"/>
          <c:min val="-20"/>
        </c:scaling>
        <c:axPos val="b"/>
        <c:numFmt formatCode="0" sourceLinked="0"/>
        <c:tickLblPos val="nextTo"/>
        <c:crossAx val="145776000"/>
        <c:crosses val="autoZero"/>
        <c:crossBetween val="midCat"/>
      </c:valAx>
      <c:valAx>
        <c:axId val="145776000"/>
        <c:scaling>
          <c:orientation val="minMax"/>
          <c:max val="0.11"/>
          <c:min val="0"/>
        </c:scaling>
        <c:axPos val="l"/>
        <c:numFmt formatCode="General" sourceLinked="1"/>
        <c:tickLblPos val="nextTo"/>
        <c:crossAx val="145774464"/>
        <c:crosses val="autoZero"/>
        <c:crossBetween val="midCat"/>
      </c:valAx>
      <c:spPr>
        <a:solidFill>
          <a:schemeClr val="accent5">
            <a:lumMod val="20000"/>
            <a:lumOff val="80000"/>
          </a:schemeClr>
        </a:solidFill>
      </c:spPr>
    </c:plotArea>
  </c:chart>
  <c:spPr>
    <a:solidFill>
      <a:schemeClr val="accent3">
        <a:lumMod val="60000"/>
        <a:lumOff val="40000"/>
      </a:schemeClr>
    </a:solidFill>
    <a:ln w="9525">
      <a:solidFill>
        <a:schemeClr val="tx1"/>
      </a:solidFill>
    </a:ln>
  </c:spPr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Distribuční funkce rovnoměrného rozdělení</a:t>
            </a:r>
            <a:endParaRPr lang="en-US" sz="1200"/>
          </a:p>
        </c:rich>
      </c:tx>
    </c:title>
    <c:plotArea>
      <c:layout>
        <c:manualLayout>
          <c:layoutTarget val="inner"/>
          <c:xMode val="edge"/>
          <c:yMode val="edge"/>
          <c:x val="4.8830955854867304E-2"/>
          <c:y val="0.15059953032186807"/>
          <c:w val="0.90546213116928387"/>
          <c:h val="0.65945388405396699"/>
        </c:manualLayout>
      </c:layout>
      <c:scatterChart>
        <c:scatterStyle val="smoothMarker"/>
        <c:ser>
          <c:idx val="0"/>
          <c:order val="0"/>
          <c:tx>
            <c:v>1</c:v>
          </c:tx>
          <c:spPr>
            <a:ln>
              <a:solidFill>
                <a:srgbClr val="9BBB59">
                  <a:lumMod val="75000"/>
                </a:srgbClr>
              </a:solidFill>
            </a:ln>
          </c:spPr>
          <c:marker>
            <c:symbol val="none"/>
          </c:marker>
          <c:xVal>
            <c:numRef>
              <c:f>'Rovnoměrné rozdělení'!$P$11:$P$12</c:f>
              <c:numCache>
                <c:formatCode>General</c:formatCode>
                <c:ptCount val="2"/>
                <c:pt idx="0" formatCode="0.00">
                  <c:v>-20</c:v>
                </c:pt>
                <c:pt idx="1">
                  <c:v>7.95</c:v>
                </c:pt>
              </c:numCache>
            </c:numRef>
          </c:xVal>
          <c:yVal>
            <c:numRef>
              <c:f>'Rovnoměrné rozdělení'!$R$11:$R$12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2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'Rovnoměrné rozdělení'!$P$12:$P$13</c:f>
              <c:numCache>
                <c:formatCode>0.00</c:formatCode>
                <c:ptCount val="2"/>
                <c:pt idx="0" formatCode="General">
                  <c:v>7.95</c:v>
                </c:pt>
                <c:pt idx="1">
                  <c:v>7.95</c:v>
                </c:pt>
              </c:numCache>
            </c:numRef>
          </c:xVal>
          <c:yVal>
            <c:numRef>
              <c:f>'Rovnoměrné rozdělení'!$R$12:$R$13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3</c:v>
          </c:tx>
          <c:spPr>
            <a:ln>
              <a:solidFill>
                <a:srgbClr val="9BBB59">
                  <a:lumMod val="75000"/>
                </a:srgbClr>
              </a:solidFill>
            </a:ln>
          </c:spPr>
          <c:marker>
            <c:symbol val="none"/>
          </c:marker>
          <c:xVal>
            <c:numRef>
              <c:f>'Rovnoměrné rozdělení'!$P$13:$P$14</c:f>
              <c:numCache>
                <c:formatCode>0.00</c:formatCode>
                <c:ptCount val="2"/>
                <c:pt idx="0">
                  <c:v>7.95</c:v>
                </c:pt>
                <c:pt idx="1">
                  <c:v>18.78</c:v>
                </c:pt>
              </c:numCache>
            </c:numRef>
          </c:xVal>
          <c:yVal>
            <c:numRef>
              <c:f>'Rovnoměrné rozdělení'!$R$13:$R$14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v>4</c:v>
          </c:tx>
          <c:spPr>
            <a:ln>
              <a:solidFill>
                <a:srgbClr val="9BBB59">
                  <a:lumMod val="75000"/>
                </a:srgbClr>
              </a:solidFill>
            </a:ln>
          </c:spPr>
          <c:marker>
            <c:symbol val="none"/>
          </c:marker>
          <c:xVal>
            <c:numRef>
              <c:f>'Rovnoměrné rozdělení'!$P$14:$P$15</c:f>
              <c:numCache>
                <c:formatCode>0.00</c:formatCode>
                <c:ptCount val="2"/>
                <c:pt idx="0">
                  <c:v>18.78</c:v>
                </c:pt>
                <c:pt idx="1">
                  <c:v>18.78</c:v>
                </c:pt>
              </c:numCache>
            </c:numRef>
          </c:xVal>
          <c:yVal>
            <c:numRef>
              <c:f>'Rovnoměrné rozdělení'!$R$14:$R$15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v>5</c:v>
          </c:tx>
          <c:spPr>
            <a:ln>
              <a:solidFill>
                <a:srgbClr val="9BBB59">
                  <a:lumMod val="75000"/>
                </a:srgbClr>
              </a:solidFill>
            </a:ln>
          </c:spPr>
          <c:marker>
            <c:symbol val="none"/>
          </c:marker>
          <c:xVal>
            <c:numRef>
              <c:f>'Rovnoměrné rozdělení'!$P$15:$P$16</c:f>
              <c:numCache>
                <c:formatCode>0.00</c:formatCode>
                <c:ptCount val="2"/>
                <c:pt idx="0">
                  <c:v>18.78</c:v>
                </c:pt>
                <c:pt idx="1">
                  <c:v>40</c:v>
                </c:pt>
              </c:numCache>
            </c:numRef>
          </c:xVal>
          <c:yVal>
            <c:numRef>
              <c:f>'Rovnoměrné rozdělení'!$R$15:$R$16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</c:ser>
        <c:axId val="147263872"/>
        <c:axId val="147265408"/>
      </c:scatterChart>
      <c:valAx>
        <c:axId val="147263872"/>
        <c:scaling>
          <c:orientation val="minMax"/>
          <c:max val="40"/>
          <c:min val="-20"/>
        </c:scaling>
        <c:axPos val="b"/>
        <c:numFmt formatCode="0" sourceLinked="0"/>
        <c:tickLblPos val="nextTo"/>
        <c:crossAx val="147265408"/>
        <c:crosses val="autoZero"/>
        <c:crossBetween val="midCat"/>
      </c:valAx>
      <c:valAx>
        <c:axId val="147265408"/>
        <c:scaling>
          <c:orientation val="minMax"/>
          <c:max val="1.1000000000000001"/>
          <c:min val="0"/>
        </c:scaling>
        <c:axPos val="l"/>
        <c:numFmt formatCode="General" sourceLinked="1"/>
        <c:tickLblPos val="nextTo"/>
        <c:crossAx val="147263872"/>
        <c:crosses val="autoZero"/>
        <c:crossBetween val="midCat"/>
      </c:valAx>
      <c:spPr>
        <a:solidFill>
          <a:schemeClr val="accent5">
            <a:lumMod val="20000"/>
            <a:lumOff val="80000"/>
          </a:schemeClr>
        </a:solidFill>
      </c:spPr>
    </c:plotArea>
  </c:chart>
  <c:spPr>
    <a:solidFill>
      <a:schemeClr val="accent3">
        <a:lumMod val="60000"/>
        <a:lumOff val="40000"/>
      </a:schemeClr>
    </a:solidFill>
    <a:ln w="9525">
      <a:solidFill>
        <a:schemeClr val="tx1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Hustota Erlangova rozdělení</a:t>
            </a:r>
            <a:endParaRPr lang="en-US" sz="1200"/>
          </a:p>
        </c:rich>
      </c:tx>
    </c:title>
    <c:plotArea>
      <c:layout>
        <c:manualLayout>
          <c:layoutTarget val="inner"/>
          <c:xMode val="edge"/>
          <c:yMode val="edge"/>
          <c:x val="4.8830955854867304E-2"/>
          <c:y val="0.15059953032186801"/>
          <c:w val="0.90546213116928409"/>
          <c:h val="0.65945388405396699"/>
        </c:manualLayout>
      </c:layout>
      <c:scatterChart>
        <c:scatterStyle val="smoothMarker"/>
        <c:ser>
          <c:idx val="0"/>
          <c:order val="0"/>
          <c:tx>
            <c:strRef>
              <c:f>'Erlangovo rozdělení'!$Q$10</c:f>
              <c:strCache>
                <c:ptCount val="1"/>
                <c:pt idx="0">
                  <c:v>f(x)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'Erlangovo rozdělení'!$P$11:$P$410</c:f>
              <c:numCache>
                <c:formatCode>General</c:formatCode>
                <c:ptCount val="400"/>
                <c:pt idx="0" formatCode="0.00">
                  <c:v>0.01</c:v>
                </c:pt>
                <c:pt idx="1">
                  <c:v>0.5</c:v>
                </c:pt>
                <c:pt idx="2" formatCode="0.00">
                  <c:v>1</c:v>
                </c:pt>
                <c:pt idx="3">
                  <c:v>1.5</c:v>
                </c:pt>
                <c:pt idx="4" formatCode="0.00">
                  <c:v>2</c:v>
                </c:pt>
                <c:pt idx="5">
                  <c:v>2.5</c:v>
                </c:pt>
                <c:pt idx="6" formatCode="0.00">
                  <c:v>3</c:v>
                </c:pt>
                <c:pt idx="7">
                  <c:v>3.5</c:v>
                </c:pt>
                <c:pt idx="8" formatCode="0.00">
                  <c:v>4</c:v>
                </c:pt>
                <c:pt idx="9">
                  <c:v>4.5</c:v>
                </c:pt>
                <c:pt idx="10" formatCode="0.00">
                  <c:v>5</c:v>
                </c:pt>
                <c:pt idx="11">
                  <c:v>5.5</c:v>
                </c:pt>
                <c:pt idx="12" formatCode="0.00">
                  <c:v>6</c:v>
                </c:pt>
                <c:pt idx="13">
                  <c:v>6.5</c:v>
                </c:pt>
                <c:pt idx="14" formatCode="0.00">
                  <c:v>7</c:v>
                </c:pt>
                <c:pt idx="15">
                  <c:v>7.5</c:v>
                </c:pt>
                <c:pt idx="16" formatCode="0.00">
                  <c:v>8</c:v>
                </c:pt>
                <c:pt idx="17">
                  <c:v>8.5</c:v>
                </c:pt>
                <c:pt idx="18" formatCode="0.00">
                  <c:v>9</c:v>
                </c:pt>
                <c:pt idx="19">
                  <c:v>9.5</c:v>
                </c:pt>
                <c:pt idx="20" formatCode="0.00">
                  <c:v>10</c:v>
                </c:pt>
                <c:pt idx="21">
                  <c:v>10.5</c:v>
                </c:pt>
                <c:pt idx="22" formatCode="0.00">
                  <c:v>11</c:v>
                </c:pt>
                <c:pt idx="23">
                  <c:v>11.5</c:v>
                </c:pt>
                <c:pt idx="24" formatCode="0.00">
                  <c:v>12</c:v>
                </c:pt>
                <c:pt idx="25">
                  <c:v>12.5</c:v>
                </c:pt>
                <c:pt idx="26" formatCode="0.00">
                  <c:v>13</c:v>
                </c:pt>
                <c:pt idx="27">
                  <c:v>13.5</c:v>
                </c:pt>
                <c:pt idx="28" formatCode="0.00">
                  <c:v>14</c:v>
                </c:pt>
                <c:pt idx="29">
                  <c:v>14.5</c:v>
                </c:pt>
                <c:pt idx="30" formatCode="0.00">
                  <c:v>15</c:v>
                </c:pt>
                <c:pt idx="31">
                  <c:v>15.5</c:v>
                </c:pt>
                <c:pt idx="32" formatCode="0.00">
                  <c:v>16</c:v>
                </c:pt>
                <c:pt idx="33">
                  <c:v>16.5</c:v>
                </c:pt>
                <c:pt idx="34" formatCode="0.00">
                  <c:v>17</c:v>
                </c:pt>
                <c:pt idx="35">
                  <c:v>17.5</c:v>
                </c:pt>
                <c:pt idx="36" formatCode="0.00">
                  <c:v>18</c:v>
                </c:pt>
                <c:pt idx="37">
                  <c:v>18.5</c:v>
                </c:pt>
                <c:pt idx="38" formatCode="0.00">
                  <c:v>19</c:v>
                </c:pt>
                <c:pt idx="39">
                  <c:v>19.5</c:v>
                </c:pt>
                <c:pt idx="40" formatCode="0.00">
                  <c:v>20</c:v>
                </c:pt>
                <c:pt idx="41">
                  <c:v>20.5</c:v>
                </c:pt>
                <c:pt idx="42" formatCode="0.00">
                  <c:v>21</c:v>
                </c:pt>
                <c:pt idx="43">
                  <c:v>21.5</c:v>
                </c:pt>
                <c:pt idx="44" formatCode="0.00">
                  <c:v>22</c:v>
                </c:pt>
                <c:pt idx="45">
                  <c:v>22.5</c:v>
                </c:pt>
                <c:pt idx="46" formatCode="0.00">
                  <c:v>23</c:v>
                </c:pt>
                <c:pt idx="47">
                  <c:v>23.5</c:v>
                </c:pt>
                <c:pt idx="48" formatCode="0.00">
                  <c:v>24</c:v>
                </c:pt>
                <c:pt idx="49">
                  <c:v>24.5</c:v>
                </c:pt>
                <c:pt idx="50" formatCode="0.00">
                  <c:v>25</c:v>
                </c:pt>
                <c:pt idx="51">
                  <c:v>25.5</c:v>
                </c:pt>
                <c:pt idx="52" formatCode="0.00">
                  <c:v>26</c:v>
                </c:pt>
                <c:pt idx="53">
                  <c:v>26.5</c:v>
                </c:pt>
                <c:pt idx="54" formatCode="0.00">
                  <c:v>27</c:v>
                </c:pt>
                <c:pt idx="55">
                  <c:v>27.5</c:v>
                </c:pt>
                <c:pt idx="56" formatCode="0.00">
                  <c:v>28</c:v>
                </c:pt>
                <c:pt idx="57">
                  <c:v>28.5</c:v>
                </c:pt>
                <c:pt idx="58" formatCode="0.00">
                  <c:v>29</c:v>
                </c:pt>
                <c:pt idx="59">
                  <c:v>29.5</c:v>
                </c:pt>
                <c:pt idx="60" formatCode="0.00">
                  <c:v>30</c:v>
                </c:pt>
                <c:pt idx="61">
                  <c:v>30.5</c:v>
                </c:pt>
                <c:pt idx="62" formatCode="0.00">
                  <c:v>31</c:v>
                </c:pt>
                <c:pt idx="63">
                  <c:v>31.5</c:v>
                </c:pt>
                <c:pt idx="64" formatCode="0.00">
                  <c:v>32</c:v>
                </c:pt>
                <c:pt idx="65">
                  <c:v>32.5</c:v>
                </c:pt>
                <c:pt idx="66" formatCode="0.00">
                  <c:v>33</c:v>
                </c:pt>
                <c:pt idx="67">
                  <c:v>33.5</c:v>
                </c:pt>
                <c:pt idx="68" formatCode="0.00">
                  <c:v>34</c:v>
                </c:pt>
                <c:pt idx="69">
                  <c:v>34.5</c:v>
                </c:pt>
                <c:pt idx="70" formatCode="0.00">
                  <c:v>35</c:v>
                </c:pt>
                <c:pt idx="71">
                  <c:v>35.5</c:v>
                </c:pt>
                <c:pt idx="72" formatCode="0.00">
                  <c:v>36</c:v>
                </c:pt>
                <c:pt idx="73">
                  <c:v>36.5</c:v>
                </c:pt>
                <c:pt idx="74" formatCode="0.00">
                  <c:v>37</c:v>
                </c:pt>
                <c:pt idx="75">
                  <c:v>37.5</c:v>
                </c:pt>
                <c:pt idx="76" formatCode="0.00">
                  <c:v>38</c:v>
                </c:pt>
                <c:pt idx="77">
                  <c:v>38.5</c:v>
                </c:pt>
                <c:pt idx="78" formatCode="0.00">
                  <c:v>39</c:v>
                </c:pt>
                <c:pt idx="79">
                  <c:v>39.5</c:v>
                </c:pt>
                <c:pt idx="80" formatCode="0.00">
                  <c:v>40</c:v>
                </c:pt>
                <c:pt idx="81">
                  <c:v>40.5</c:v>
                </c:pt>
                <c:pt idx="82" formatCode="0.00">
                  <c:v>41</c:v>
                </c:pt>
                <c:pt idx="83">
                  <c:v>41.5</c:v>
                </c:pt>
                <c:pt idx="84" formatCode="0.00">
                  <c:v>42</c:v>
                </c:pt>
                <c:pt idx="85">
                  <c:v>42.5</c:v>
                </c:pt>
                <c:pt idx="86" formatCode="0.00">
                  <c:v>43</c:v>
                </c:pt>
                <c:pt idx="87">
                  <c:v>43.5</c:v>
                </c:pt>
                <c:pt idx="88" formatCode="0.00">
                  <c:v>44</c:v>
                </c:pt>
                <c:pt idx="89">
                  <c:v>44.5</c:v>
                </c:pt>
                <c:pt idx="90" formatCode="0.00">
                  <c:v>45</c:v>
                </c:pt>
                <c:pt idx="91">
                  <c:v>45.5</c:v>
                </c:pt>
                <c:pt idx="92" formatCode="0.00">
                  <c:v>46</c:v>
                </c:pt>
                <c:pt idx="93">
                  <c:v>46.5</c:v>
                </c:pt>
                <c:pt idx="94" formatCode="0.00">
                  <c:v>47</c:v>
                </c:pt>
                <c:pt idx="95">
                  <c:v>47.5</c:v>
                </c:pt>
                <c:pt idx="96" formatCode="0.00">
                  <c:v>48</c:v>
                </c:pt>
                <c:pt idx="97">
                  <c:v>48.5</c:v>
                </c:pt>
                <c:pt idx="98" formatCode="0.00">
                  <c:v>49</c:v>
                </c:pt>
                <c:pt idx="99">
                  <c:v>49.5</c:v>
                </c:pt>
                <c:pt idx="100" formatCode="0.00">
                  <c:v>50</c:v>
                </c:pt>
                <c:pt idx="101">
                  <c:v>50.5</c:v>
                </c:pt>
                <c:pt idx="102" formatCode="0.00">
                  <c:v>51</c:v>
                </c:pt>
                <c:pt idx="103">
                  <c:v>51.5</c:v>
                </c:pt>
                <c:pt idx="104" formatCode="0.00">
                  <c:v>52</c:v>
                </c:pt>
                <c:pt idx="105">
                  <c:v>52.5</c:v>
                </c:pt>
                <c:pt idx="106" formatCode="0.00">
                  <c:v>53</c:v>
                </c:pt>
                <c:pt idx="107">
                  <c:v>53.5</c:v>
                </c:pt>
                <c:pt idx="108" formatCode="0.00">
                  <c:v>54</c:v>
                </c:pt>
                <c:pt idx="109">
                  <c:v>54.5</c:v>
                </c:pt>
                <c:pt idx="110" formatCode="0.00">
                  <c:v>55</c:v>
                </c:pt>
                <c:pt idx="111">
                  <c:v>55.5</c:v>
                </c:pt>
                <c:pt idx="112" formatCode="0.00">
                  <c:v>56</c:v>
                </c:pt>
                <c:pt idx="113">
                  <c:v>56.5</c:v>
                </c:pt>
                <c:pt idx="114" formatCode="0.00">
                  <c:v>57</c:v>
                </c:pt>
                <c:pt idx="115">
                  <c:v>57.5</c:v>
                </c:pt>
                <c:pt idx="116" formatCode="0.00">
                  <c:v>58</c:v>
                </c:pt>
                <c:pt idx="117">
                  <c:v>58.5</c:v>
                </c:pt>
                <c:pt idx="118" formatCode="0.00">
                  <c:v>59</c:v>
                </c:pt>
                <c:pt idx="119">
                  <c:v>59.5</c:v>
                </c:pt>
                <c:pt idx="120" formatCode="0.00">
                  <c:v>60</c:v>
                </c:pt>
                <c:pt idx="121">
                  <c:v>60.5</c:v>
                </c:pt>
                <c:pt idx="122" formatCode="0.00">
                  <c:v>61</c:v>
                </c:pt>
                <c:pt idx="123">
                  <c:v>61.5</c:v>
                </c:pt>
                <c:pt idx="124" formatCode="0.00">
                  <c:v>62</c:v>
                </c:pt>
                <c:pt idx="125">
                  <c:v>62.5</c:v>
                </c:pt>
                <c:pt idx="126" formatCode="0.00">
                  <c:v>63</c:v>
                </c:pt>
                <c:pt idx="127">
                  <c:v>63.5</c:v>
                </c:pt>
                <c:pt idx="128" formatCode="0.00">
                  <c:v>64</c:v>
                </c:pt>
                <c:pt idx="129">
                  <c:v>64.5</c:v>
                </c:pt>
                <c:pt idx="130" formatCode="0.00">
                  <c:v>65</c:v>
                </c:pt>
                <c:pt idx="131">
                  <c:v>65.5</c:v>
                </c:pt>
                <c:pt idx="132" formatCode="0.00">
                  <c:v>66</c:v>
                </c:pt>
                <c:pt idx="133">
                  <c:v>66.5</c:v>
                </c:pt>
                <c:pt idx="134" formatCode="0.00">
                  <c:v>67</c:v>
                </c:pt>
                <c:pt idx="135">
                  <c:v>67.5</c:v>
                </c:pt>
                <c:pt idx="136" formatCode="0.00">
                  <c:v>68</c:v>
                </c:pt>
                <c:pt idx="137">
                  <c:v>68.5</c:v>
                </c:pt>
                <c:pt idx="138" formatCode="0.00">
                  <c:v>69</c:v>
                </c:pt>
                <c:pt idx="139">
                  <c:v>69.5</c:v>
                </c:pt>
                <c:pt idx="140" formatCode="0.00">
                  <c:v>70</c:v>
                </c:pt>
                <c:pt idx="141">
                  <c:v>70.5</c:v>
                </c:pt>
                <c:pt idx="142" formatCode="0.00">
                  <c:v>71</c:v>
                </c:pt>
                <c:pt idx="143">
                  <c:v>71.5</c:v>
                </c:pt>
                <c:pt idx="144" formatCode="0.00">
                  <c:v>72</c:v>
                </c:pt>
                <c:pt idx="145">
                  <c:v>72.5</c:v>
                </c:pt>
                <c:pt idx="146" formatCode="0.00">
                  <c:v>73</c:v>
                </c:pt>
                <c:pt idx="147">
                  <c:v>73.5</c:v>
                </c:pt>
                <c:pt idx="148" formatCode="0.00">
                  <c:v>74</c:v>
                </c:pt>
                <c:pt idx="149">
                  <c:v>74.5</c:v>
                </c:pt>
                <c:pt idx="150" formatCode="0.00">
                  <c:v>75</c:v>
                </c:pt>
                <c:pt idx="151">
                  <c:v>75.5</c:v>
                </c:pt>
                <c:pt idx="152" formatCode="0.00">
                  <c:v>76</c:v>
                </c:pt>
                <c:pt idx="153">
                  <c:v>76.5</c:v>
                </c:pt>
                <c:pt idx="154" formatCode="0.00">
                  <c:v>77</c:v>
                </c:pt>
                <c:pt idx="155">
                  <c:v>77.5</c:v>
                </c:pt>
                <c:pt idx="156" formatCode="0.00">
                  <c:v>78</c:v>
                </c:pt>
                <c:pt idx="157">
                  <c:v>78.5</c:v>
                </c:pt>
                <c:pt idx="158" formatCode="0.00">
                  <c:v>79</c:v>
                </c:pt>
                <c:pt idx="159">
                  <c:v>79.5</c:v>
                </c:pt>
                <c:pt idx="160" formatCode="0.00">
                  <c:v>80</c:v>
                </c:pt>
                <c:pt idx="161">
                  <c:v>80.5</c:v>
                </c:pt>
                <c:pt idx="162" formatCode="0.00">
                  <c:v>81</c:v>
                </c:pt>
                <c:pt idx="163">
                  <c:v>81.5</c:v>
                </c:pt>
                <c:pt idx="164" formatCode="0.00">
                  <c:v>82</c:v>
                </c:pt>
                <c:pt idx="165">
                  <c:v>82.5</c:v>
                </c:pt>
                <c:pt idx="166" formatCode="0.00">
                  <c:v>83</c:v>
                </c:pt>
                <c:pt idx="167">
                  <c:v>83.5</c:v>
                </c:pt>
                <c:pt idx="168" formatCode="0.00">
                  <c:v>84</c:v>
                </c:pt>
                <c:pt idx="169">
                  <c:v>84.5</c:v>
                </c:pt>
                <c:pt idx="170" formatCode="0.00">
                  <c:v>85</c:v>
                </c:pt>
                <c:pt idx="171">
                  <c:v>85.5</c:v>
                </c:pt>
                <c:pt idx="172" formatCode="0.00">
                  <c:v>86</c:v>
                </c:pt>
                <c:pt idx="173">
                  <c:v>86.5</c:v>
                </c:pt>
                <c:pt idx="174" formatCode="0.00">
                  <c:v>87</c:v>
                </c:pt>
                <c:pt idx="175">
                  <c:v>87.5</c:v>
                </c:pt>
                <c:pt idx="176" formatCode="0.00">
                  <c:v>88</c:v>
                </c:pt>
                <c:pt idx="177">
                  <c:v>88.5</c:v>
                </c:pt>
                <c:pt idx="178" formatCode="0.00">
                  <c:v>89</c:v>
                </c:pt>
                <c:pt idx="179">
                  <c:v>89.5</c:v>
                </c:pt>
                <c:pt idx="180" formatCode="0.00">
                  <c:v>90</c:v>
                </c:pt>
                <c:pt idx="181">
                  <c:v>90.5</c:v>
                </c:pt>
                <c:pt idx="182" formatCode="0.00">
                  <c:v>91</c:v>
                </c:pt>
                <c:pt idx="183">
                  <c:v>91.5</c:v>
                </c:pt>
                <c:pt idx="184" formatCode="0.00">
                  <c:v>92</c:v>
                </c:pt>
                <c:pt idx="185">
                  <c:v>92.5</c:v>
                </c:pt>
                <c:pt idx="186" formatCode="0.00">
                  <c:v>93</c:v>
                </c:pt>
                <c:pt idx="187">
                  <c:v>93.5</c:v>
                </c:pt>
                <c:pt idx="188" formatCode="0.00">
                  <c:v>94</c:v>
                </c:pt>
                <c:pt idx="189">
                  <c:v>94.5</c:v>
                </c:pt>
                <c:pt idx="190" formatCode="0.00">
                  <c:v>95</c:v>
                </c:pt>
                <c:pt idx="191">
                  <c:v>95.5</c:v>
                </c:pt>
                <c:pt idx="192" formatCode="0.00">
                  <c:v>96</c:v>
                </c:pt>
                <c:pt idx="193">
                  <c:v>96.5</c:v>
                </c:pt>
                <c:pt idx="194" formatCode="0.00">
                  <c:v>97</c:v>
                </c:pt>
                <c:pt idx="195">
                  <c:v>97.5</c:v>
                </c:pt>
                <c:pt idx="196" formatCode="0.00">
                  <c:v>98</c:v>
                </c:pt>
                <c:pt idx="197">
                  <c:v>98.5</c:v>
                </c:pt>
                <c:pt idx="198" formatCode="0.00">
                  <c:v>99</c:v>
                </c:pt>
                <c:pt idx="199">
                  <c:v>99.5</c:v>
                </c:pt>
                <c:pt idx="200" formatCode="0.00">
                  <c:v>100</c:v>
                </c:pt>
                <c:pt idx="201">
                  <c:v>100.5</c:v>
                </c:pt>
                <c:pt idx="202" formatCode="0.00">
                  <c:v>101</c:v>
                </c:pt>
                <c:pt idx="203">
                  <c:v>101.5</c:v>
                </c:pt>
                <c:pt idx="204" formatCode="0.00">
                  <c:v>102</c:v>
                </c:pt>
                <c:pt idx="205">
                  <c:v>102.5</c:v>
                </c:pt>
                <c:pt idx="206" formatCode="0.00">
                  <c:v>103</c:v>
                </c:pt>
                <c:pt idx="207">
                  <c:v>103.5</c:v>
                </c:pt>
                <c:pt idx="208" formatCode="0.00">
                  <c:v>104</c:v>
                </c:pt>
                <c:pt idx="209">
                  <c:v>104.5</c:v>
                </c:pt>
                <c:pt idx="210" formatCode="0.00">
                  <c:v>105</c:v>
                </c:pt>
                <c:pt idx="211">
                  <c:v>105.5</c:v>
                </c:pt>
                <c:pt idx="212" formatCode="0.00">
                  <c:v>106</c:v>
                </c:pt>
                <c:pt idx="213">
                  <c:v>106.5</c:v>
                </c:pt>
                <c:pt idx="214" formatCode="0.00">
                  <c:v>107</c:v>
                </c:pt>
                <c:pt idx="215">
                  <c:v>107.5</c:v>
                </c:pt>
                <c:pt idx="216" formatCode="0.00">
                  <c:v>108</c:v>
                </c:pt>
                <c:pt idx="217">
                  <c:v>108.5</c:v>
                </c:pt>
                <c:pt idx="218" formatCode="0.00">
                  <c:v>109</c:v>
                </c:pt>
                <c:pt idx="219">
                  <c:v>109.5</c:v>
                </c:pt>
                <c:pt idx="220" formatCode="0.00">
                  <c:v>110</c:v>
                </c:pt>
                <c:pt idx="221">
                  <c:v>110.5</c:v>
                </c:pt>
                <c:pt idx="222" formatCode="0.00">
                  <c:v>111</c:v>
                </c:pt>
                <c:pt idx="223">
                  <c:v>111.5</c:v>
                </c:pt>
                <c:pt idx="224" formatCode="0.00">
                  <c:v>112</c:v>
                </c:pt>
                <c:pt idx="225">
                  <c:v>112.5</c:v>
                </c:pt>
                <c:pt idx="226" formatCode="0.00">
                  <c:v>113</c:v>
                </c:pt>
                <c:pt idx="227">
                  <c:v>113.5</c:v>
                </c:pt>
                <c:pt idx="228" formatCode="0.00">
                  <c:v>114</c:v>
                </c:pt>
                <c:pt idx="229">
                  <c:v>114.5</c:v>
                </c:pt>
                <c:pt idx="230" formatCode="0.00">
                  <c:v>115</c:v>
                </c:pt>
                <c:pt idx="231">
                  <c:v>115.5</c:v>
                </c:pt>
                <c:pt idx="232" formatCode="0.00">
                  <c:v>116</c:v>
                </c:pt>
                <c:pt idx="233">
                  <c:v>116.5</c:v>
                </c:pt>
                <c:pt idx="234" formatCode="0.00">
                  <c:v>117</c:v>
                </c:pt>
                <c:pt idx="235">
                  <c:v>117.5</c:v>
                </c:pt>
                <c:pt idx="236" formatCode="0.00">
                  <c:v>118</c:v>
                </c:pt>
                <c:pt idx="237">
                  <c:v>118.5</c:v>
                </c:pt>
                <c:pt idx="238" formatCode="0.00">
                  <c:v>119</c:v>
                </c:pt>
                <c:pt idx="239">
                  <c:v>119.5</c:v>
                </c:pt>
                <c:pt idx="240" formatCode="0.00">
                  <c:v>120</c:v>
                </c:pt>
                <c:pt idx="241">
                  <c:v>120.5</c:v>
                </c:pt>
                <c:pt idx="242" formatCode="0.00">
                  <c:v>121</c:v>
                </c:pt>
                <c:pt idx="243">
                  <c:v>121.5</c:v>
                </c:pt>
                <c:pt idx="244" formatCode="0.00">
                  <c:v>122</c:v>
                </c:pt>
                <c:pt idx="245">
                  <c:v>122.5</c:v>
                </c:pt>
                <c:pt idx="246" formatCode="0.00">
                  <c:v>123</c:v>
                </c:pt>
                <c:pt idx="247">
                  <c:v>123.5</c:v>
                </c:pt>
                <c:pt idx="248" formatCode="0.00">
                  <c:v>124</c:v>
                </c:pt>
                <c:pt idx="249">
                  <c:v>124.5</c:v>
                </c:pt>
                <c:pt idx="250" formatCode="0.00">
                  <c:v>125</c:v>
                </c:pt>
                <c:pt idx="251">
                  <c:v>125.5</c:v>
                </c:pt>
                <c:pt idx="252" formatCode="0.00">
                  <c:v>126</c:v>
                </c:pt>
                <c:pt idx="253">
                  <c:v>126.5</c:v>
                </c:pt>
                <c:pt idx="254" formatCode="0.00">
                  <c:v>127</c:v>
                </c:pt>
                <c:pt idx="255">
                  <c:v>127.5</c:v>
                </c:pt>
                <c:pt idx="256" formatCode="0.00">
                  <c:v>128</c:v>
                </c:pt>
                <c:pt idx="257">
                  <c:v>128.5</c:v>
                </c:pt>
                <c:pt idx="258" formatCode="0.00">
                  <c:v>129</c:v>
                </c:pt>
                <c:pt idx="259">
                  <c:v>129.5</c:v>
                </c:pt>
                <c:pt idx="260" formatCode="0.00">
                  <c:v>130</c:v>
                </c:pt>
                <c:pt idx="261">
                  <c:v>130.5</c:v>
                </c:pt>
                <c:pt idx="262" formatCode="0.00">
                  <c:v>131</c:v>
                </c:pt>
                <c:pt idx="263">
                  <c:v>131.5</c:v>
                </c:pt>
                <c:pt idx="264" formatCode="0.00">
                  <c:v>132</c:v>
                </c:pt>
                <c:pt idx="265">
                  <c:v>132.5</c:v>
                </c:pt>
                <c:pt idx="266" formatCode="0.00">
                  <c:v>133</c:v>
                </c:pt>
                <c:pt idx="267">
                  <c:v>133.5</c:v>
                </c:pt>
                <c:pt idx="268" formatCode="0.00">
                  <c:v>134</c:v>
                </c:pt>
                <c:pt idx="269">
                  <c:v>134.5</c:v>
                </c:pt>
                <c:pt idx="270" formatCode="0.00">
                  <c:v>135</c:v>
                </c:pt>
                <c:pt idx="271">
                  <c:v>135.5</c:v>
                </c:pt>
                <c:pt idx="272" formatCode="0.00">
                  <c:v>136</c:v>
                </c:pt>
                <c:pt idx="273">
                  <c:v>136.5</c:v>
                </c:pt>
                <c:pt idx="274" formatCode="0.00">
                  <c:v>137</c:v>
                </c:pt>
                <c:pt idx="275">
                  <c:v>137.5</c:v>
                </c:pt>
                <c:pt idx="276" formatCode="0.00">
                  <c:v>138</c:v>
                </c:pt>
                <c:pt idx="277">
                  <c:v>138.5</c:v>
                </c:pt>
                <c:pt idx="278" formatCode="0.00">
                  <c:v>139</c:v>
                </c:pt>
                <c:pt idx="279">
                  <c:v>139.5</c:v>
                </c:pt>
                <c:pt idx="280" formatCode="0.00">
                  <c:v>140</c:v>
                </c:pt>
                <c:pt idx="281">
                  <c:v>140.5</c:v>
                </c:pt>
                <c:pt idx="282" formatCode="0.00">
                  <c:v>141</c:v>
                </c:pt>
                <c:pt idx="283">
                  <c:v>141.5</c:v>
                </c:pt>
                <c:pt idx="284" formatCode="0.00">
                  <c:v>142</c:v>
                </c:pt>
                <c:pt idx="285">
                  <c:v>142.5</c:v>
                </c:pt>
                <c:pt idx="286" formatCode="0.00">
                  <c:v>143</c:v>
                </c:pt>
                <c:pt idx="287">
                  <c:v>143.5</c:v>
                </c:pt>
                <c:pt idx="288" formatCode="0.00">
                  <c:v>144</c:v>
                </c:pt>
                <c:pt idx="289">
                  <c:v>144.5</c:v>
                </c:pt>
                <c:pt idx="290" formatCode="0.00">
                  <c:v>145</c:v>
                </c:pt>
                <c:pt idx="291">
                  <c:v>145.5</c:v>
                </c:pt>
                <c:pt idx="292" formatCode="0.00">
                  <c:v>146</c:v>
                </c:pt>
                <c:pt idx="293">
                  <c:v>146.5</c:v>
                </c:pt>
                <c:pt idx="294" formatCode="0.00">
                  <c:v>147</c:v>
                </c:pt>
                <c:pt idx="295">
                  <c:v>147.5</c:v>
                </c:pt>
                <c:pt idx="296" formatCode="0.00">
                  <c:v>148</c:v>
                </c:pt>
                <c:pt idx="297">
                  <c:v>148.5</c:v>
                </c:pt>
                <c:pt idx="298" formatCode="0.00">
                  <c:v>149</c:v>
                </c:pt>
                <c:pt idx="299">
                  <c:v>149.5</c:v>
                </c:pt>
                <c:pt idx="300" formatCode="0.00">
                  <c:v>150</c:v>
                </c:pt>
                <c:pt idx="301">
                  <c:v>150.5</c:v>
                </c:pt>
                <c:pt idx="302" formatCode="0.00">
                  <c:v>151</c:v>
                </c:pt>
                <c:pt idx="303">
                  <c:v>151.5</c:v>
                </c:pt>
                <c:pt idx="304" formatCode="0.00">
                  <c:v>152</c:v>
                </c:pt>
                <c:pt idx="305">
                  <c:v>152.5</c:v>
                </c:pt>
                <c:pt idx="306" formatCode="0.00">
                  <c:v>153</c:v>
                </c:pt>
                <c:pt idx="307">
                  <c:v>153.5</c:v>
                </c:pt>
                <c:pt idx="308" formatCode="0.00">
                  <c:v>154</c:v>
                </c:pt>
                <c:pt idx="309">
                  <c:v>154.5</c:v>
                </c:pt>
                <c:pt idx="310" formatCode="0.00">
                  <c:v>155</c:v>
                </c:pt>
                <c:pt idx="311">
                  <c:v>155.5</c:v>
                </c:pt>
                <c:pt idx="312" formatCode="0.00">
                  <c:v>156</c:v>
                </c:pt>
                <c:pt idx="313">
                  <c:v>156.5</c:v>
                </c:pt>
                <c:pt idx="314" formatCode="0.00">
                  <c:v>157</c:v>
                </c:pt>
                <c:pt idx="315">
                  <c:v>157.5</c:v>
                </c:pt>
                <c:pt idx="316" formatCode="0.00">
                  <c:v>158</c:v>
                </c:pt>
                <c:pt idx="317">
                  <c:v>158.5</c:v>
                </c:pt>
                <c:pt idx="318" formatCode="0.00">
                  <c:v>159</c:v>
                </c:pt>
                <c:pt idx="319">
                  <c:v>159.5</c:v>
                </c:pt>
                <c:pt idx="320" formatCode="0.00">
                  <c:v>160</c:v>
                </c:pt>
                <c:pt idx="321">
                  <c:v>160.5</c:v>
                </c:pt>
                <c:pt idx="322" formatCode="0.00">
                  <c:v>161</c:v>
                </c:pt>
                <c:pt idx="323">
                  <c:v>161.5</c:v>
                </c:pt>
                <c:pt idx="324" formatCode="0.00">
                  <c:v>162</c:v>
                </c:pt>
                <c:pt idx="325">
                  <c:v>162.5</c:v>
                </c:pt>
                <c:pt idx="326" formatCode="0.00">
                  <c:v>163</c:v>
                </c:pt>
                <c:pt idx="327">
                  <c:v>163.5</c:v>
                </c:pt>
                <c:pt idx="328" formatCode="0.00">
                  <c:v>164</c:v>
                </c:pt>
                <c:pt idx="329">
                  <c:v>164.5</c:v>
                </c:pt>
                <c:pt idx="330" formatCode="0.00">
                  <c:v>165</c:v>
                </c:pt>
                <c:pt idx="331">
                  <c:v>165.5</c:v>
                </c:pt>
                <c:pt idx="332" formatCode="0.00">
                  <c:v>166</c:v>
                </c:pt>
                <c:pt idx="333">
                  <c:v>166.5</c:v>
                </c:pt>
                <c:pt idx="334" formatCode="0.00">
                  <c:v>167</c:v>
                </c:pt>
                <c:pt idx="335">
                  <c:v>167.5</c:v>
                </c:pt>
                <c:pt idx="336" formatCode="0.00">
                  <c:v>168</c:v>
                </c:pt>
                <c:pt idx="337">
                  <c:v>168.5</c:v>
                </c:pt>
                <c:pt idx="338" formatCode="0.00">
                  <c:v>169</c:v>
                </c:pt>
                <c:pt idx="339">
                  <c:v>169.5</c:v>
                </c:pt>
                <c:pt idx="340" formatCode="0.00">
                  <c:v>170</c:v>
                </c:pt>
                <c:pt idx="341">
                  <c:v>170.5</c:v>
                </c:pt>
                <c:pt idx="342" formatCode="0.00">
                  <c:v>171</c:v>
                </c:pt>
                <c:pt idx="343">
                  <c:v>171.5</c:v>
                </c:pt>
                <c:pt idx="344" formatCode="0.00">
                  <c:v>172</c:v>
                </c:pt>
                <c:pt idx="345">
                  <c:v>172.5</c:v>
                </c:pt>
                <c:pt idx="346" formatCode="0.00">
                  <c:v>173</c:v>
                </c:pt>
                <c:pt idx="347">
                  <c:v>173.5</c:v>
                </c:pt>
                <c:pt idx="348" formatCode="0.00">
                  <c:v>174</c:v>
                </c:pt>
                <c:pt idx="349">
                  <c:v>174.5</c:v>
                </c:pt>
                <c:pt idx="350" formatCode="0.00">
                  <c:v>175</c:v>
                </c:pt>
                <c:pt idx="351">
                  <c:v>175.5</c:v>
                </c:pt>
                <c:pt idx="352" formatCode="0.00">
                  <c:v>176</c:v>
                </c:pt>
                <c:pt idx="353">
                  <c:v>176.5</c:v>
                </c:pt>
                <c:pt idx="354" formatCode="0.00">
                  <c:v>177</c:v>
                </c:pt>
                <c:pt idx="355">
                  <c:v>177.5</c:v>
                </c:pt>
                <c:pt idx="356" formatCode="0.00">
                  <c:v>178</c:v>
                </c:pt>
                <c:pt idx="357">
                  <c:v>178.5</c:v>
                </c:pt>
                <c:pt idx="358" formatCode="0.00">
                  <c:v>179</c:v>
                </c:pt>
                <c:pt idx="359">
                  <c:v>179.5</c:v>
                </c:pt>
                <c:pt idx="360" formatCode="0.00">
                  <c:v>180</c:v>
                </c:pt>
                <c:pt idx="361">
                  <c:v>180.5</c:v>
                </c:pt>
                <c:pt idx="362" formatCode="0.00">
                  <c:v>181</c:v>
                </c:pt>
                <c:pt idx="363">
                  <c:v>181.5</c:v>
                </c:pt>
                <c:pt idx="364" formatCode="0.00">
                  <c:v>182</c:v>
                </c:pt>
                <c:pt idx="365">
                  <c:v>182.5</c:v>
                </c:pt>
                <c:pt idx="366" formatCode="0.00">
                  <c:v>183</c:v>
                </c:pt>
                <c:pt idx="367">
                  <c:v>183.5</c:v>
                </c:pt>
                <c:pt idx="368" formatCode="0.00">
                  <c:v>184</c:v>
                </c:pt>
                <c:pt idx="369">
                  <c:v>184.5</c:v>
                </c:pt>
                <c:pt idx="370" formatCode="0.00">
                  <c:v>185</c:v>
                </c:pt>
                <c:pt idx="371">
                  <c:v>185.5</c:v>
                </c:pt>
                <c:pt idx="372" formatCode="0.00">
                  <c:v>186</c:v>
                </c:pt>
                <c:pt idx="373">
                  <c:v>186.5</c:v>
                </c:pt>
                <c:pt idx="374" formatCode="0.00">
                  <c:v>187</c:v>
                </c:pt>
                <c:pt idx="375">
                  <c:v>187.5</c:v>
                </c:pt>
                <c:pt idx="376" formatCode="0.00">
                  <c:v>188</c:v>
                </c:pt>
                <c:pt idx="377">
                  <c:v>188.5</c:v>
                </c:pt>
                <c:pt idx="378" formatCode="0.00">
                  <c:v>189</c:v>
                </c:pt>
                <c:pt idx="379">
                  <c:v>189.5</c:v>
                </c:pt>
                <c:pt idx="380" formatCode="0.00">
                  <c:v>190</c:v>
                </c:pt>
                <c:pt idx="381">
                  <c:v>190.5</c:v>
                </c:pt>
                <c:pt idx="382" formatCode="0.00">
                  <c:v>191</c:v>
                </c:pt>
                <c:pt idx="383">
                  <c:v>191.5</c:v>
                </c:pt>
                <c:pt idx="384" formatCode="0.00">
                  <c:v>192</c:v>
                </c:pt>
                <c:pt idx="385">
                  <c:v>192.5</c:v>
                </c:pt>
                <c:pt idx="386" formatCode="0.00">
                  <c:v>193</c:v>
                </c:pt>
                <c:pt idx="387">
                  <c:v>193.5</c:v>
                </c:pt>
                <c:pt idx="388" formatCode="0.00">
                  <c:v>194</c:v>
                </c:pt>
                <c:pt idx="389">
                  <c:v>194.5</c:v>
                </c:pt>
                <c:pt idx="390" formatCode="0.00">
                  <c:v>195</c:v>
                </c:pt>
                <c:pt idx="391">
                  <c:v>195.5</c:v>
                </c:pt>
                <c:pt idx="392" formatCode="0.00">
                  <c:v>196</c:v>
                </c:pt>
                <c:pt idx="393">
                  <c:v>196.5</c:v>
                </c:pt>
                <c:pt idx="394" formatCode="0.00">
                  <c:v>197</c:v>
                </c:pt>
                <c:pt idx="395">
                  <c:v>197.5</c:v>
                </c:pt>
                <c:pt idx="396" formatCode="0.00">
                  <c:v>198</c:v>
                </c:pt>
                <c:pt idx="397">
                  <c:v>198.5</c:v>
                </c:pt>
                <c:pt idx="398" formatCode="0.00">
                  <c:v>199</c:v>
                </c:pt>
                <c:pt idx="399">
                  <c:v>199.5</c:v>
                </c:pt>
              </c:numCache>
            </c:numRef>
          </c:xVal>
          <c:yVal>
            <c:numRef>
              <c:f>'Erlangovo rozdělení'!$Q$11:$Q$410</c:f>
              <c:numCache>
                <c:formatCode>General</c:formatCode>
                <c:ptCount val="400"/>
                <c:pt idx="0">
                  <c:v>2.4646081400862061E-9</c:v>
                </c:pt>
                <c:pt idx="1">
                  <c:v>0.80244257910191974</c:v>
                </c:pt>
                <c:pt idx="2">
                  <c:v>0.98885072335870683</c:v>
                </c:pt>
                <c:pt idx="3">
                  <c:v>0.21687779363490703</c:v>
                </c:pt>
                <c:pt idx="4">
                  <c:v>2.3463041162466395E-2</c:v>
                </c:pt>
                <c:pt idx="5">
                  <c:v>1.7233805096699461E-3</c:v>
                </c:pt>
                <c:pt idx="6">
                  <c:v>9.9084437858154155E-5</c:v>
                </c:pt>
                <c:pt idx="7">
                  <c:v>4.810862939063615E-6</c:v>
                </c:pt>
                <c:pt idx="8">
                  <c:v>2.0640084094942642E-7</c:v>
                </c:pt>
                <c:pt idx="9">
                  <c:v>8.056815038458116E-9</c:v>
                </c:pt>
                <c:pt idx="10">
                  <c:v>2.9190741930894324E-10</c:v>
                </c:pt>
                <c:pt idx="11">
                  <c:v>9.9572185809910428E-12</c:v>
                </c:pt>
                <c:pt idx="12">
                  <c:v>3.2315151973628415E-13</c:v>
                </c:pt>
                <c:pt idx="13">
                  <c:v>1.0058092764066197E-14</c:v>
                </c:pt>
                <c:pt idx="14">
                  <c:v>3.0210682274356206E-16</c:v>
                </c:pt>
                <c:pt idx="15">
                  <c:v>8.7998783845145885E-18</c:v>
                </c:pt>
                <c:pt idx="16">
                  <c:v>2.4956622410703811E-19</c:v>
                </c:pt>
                <c:pt idx="17">
                  <c:v>6.9134724587917318E-21</c:v>
                </c:pt>
                <c:pt idx="18">
                  <c:v>1.8757481894206979E-22</c:v>
                </c:pt>
                <c:pt idx="19">
                  <c:v>4.9957179114892703E-24</c:v>
                </c:pt>
                <c:pt idx="20">
                  <c:v>1.3085582872897646E-25</c:v>
                </c:pt>
                <c:pt idx="21">
                  <c:v>3.3764915185400098E-27</c:v>
                </c:pt>
                <c:pt idx="22">
                  <c:v>8.5945427502854971E-29</c:v>
                </c:pt>
                <c:pt idx="23">
                  <c:v>2.1606802579208542E-30</c:v>
                </c:pt>
                <c:pt idx="24">
                  <c:v>5.3706609282739817E-32</c:v>
                </c:pt>
                <c:pt idx="25">
                  <c:v>1.3211043808430305E-33</c:v>
                </c:pt>
                <c:pt idx="26">
                  <c:v>3.2186515670819562E-35</c:v>
                </c:pt>
                <c:pt idx="27">
                  <c:v>7.7723662737018832E-37</c:v>
                </c:pt>
                <c:pt idx="28">
                  <c:v>1.8614683574408905E-38</c:v>
                </c:pt>
                <c:pt idx="29">
                  <c:v>4.4241745585647587E-40</c:v>
                </c:pt>
                <c:pt idx="30">
                  <c:v>1.0440194542958876E-41</c:v>
                </c:pt>
                <c:pt idx="31">
                  <c:v>2.4473045777990401E-43</c:v>
                </c:pt>
                <c:pt idx="32">
                  <c:v>5.7010457474134993E-45</c:v>
                </c:pt>
                <c:pt idx="33">
                  <c:v>1.3203075045577133E-46</c:v>
                </c:pt>
                <c:pt idx="34">
                  <c:v>3.0408972878755069E-48</c:v>
                </c:pt>
                <c:pt idx="35">
                  <c:v>6.9674411890150212E-50</c:v>
                </c:pt>
                <c:pt idx="36">
                  <c:v>1.5886083706050802E-51</c:v>
                </c:pt>
                <c:pt idx="37">
                  <c:v>3.6053628786502627E-53</c:v>
                </c:pt>
                <c:pt idx="38">
                  <c:v>8.1466116633012296E-55</c:v>
                </c:pt>
                <c:pt idx="39">
                  <c:v>1.8331578950558382E-56</c:v>
                </c:pt>
                <c:pt idx="40">
                  <c:v>4.1087429875326472E-58</c:v>
                </c:pt>
                <c:pt idx="41">
                  <c:v>9.1746385751419086E-60</c:v>
                </c:pt>
                <c:pt idx="42">
                  <c:v>2.0413541839261574E-61</c:v>
                </c:pt>
                <c:pt idx="43">
                  <c:v>4.5265794851052201E-63</c:v>
                </c:pt>
                <c:pt idx="44">
                  <c:v>1.0004888955400246E-64</c:v>
                </c:pt>
                <c:pt idx="45">
                  <c:v>2.2044897961738086E-66</c:v>
                </c:pt>
                <c:pt idx="46">
                  <c:v>4.8430259587899088E-68</c:v>
                </c:pt>
                <c:pt idx="47">
                  <c:v>1.0609471509526561E-69</c:v>
                </c:pt>
                <c:pt idx="48">
                  <c:v>2.3178793374440446E-71</c:v>
                </c:pt>
                <c:pt idx="49">
                  <c:v>5.0507593492430093E-73</c:v>
                </c:pt>
                <c:pt idx="50">
                  <c:v>1.0978348644153787E-74</c:v>
                </c:pt>
                <c:pt idx="51">
                  <c:v>2.3805365056807359E-76</c:v>
                </c:pt>
                <c:pt idx="52">
                  <c:v>5.1500405373006458E-78</c:v>
                </c:pt>
                <c:pt idx="53">
                  <c:v>1.1116871860926412E-79</c:v>
                </c:pt>
                <c:pt idx="54">
                  <c:v>2.3945655911473725E-81</c:v>
                </c:pt>
                <c:pt idx="55">
                  <c:v>5.1472719240732681E-83</c:v>
                </c:pt>
                <c:pt idx="56">
                  <c:v>1.1042462514721339E-84</c:v>
                </c:pt>
                <c:pt idx="57">
                  <c:v>2.3644149796284739E-86</c:v>
                </c:pt>
                <c:pt idx="58">
                  <c:v>5.0533493835007408E-88</c:v>
                </c:pt>
                <c:pt idx="59">
                  <c:v>1.0781029413653693E-89</c:v>
                </c:pt>
                <c:pt idx="60">
                  <c:v>2.296108783095208E-91</c:v>
                </c:pt>
                <c:pt idx="61">
                  <c:v>4.8820336002677179E-93</c:v>
                </c:pt>
                <c:pt idx="62">
                  <c:v>1.0363553351757833E-94</c:v>
                </c:pt>
                <c:pt idx="63">
                  <c:v>2.1965376094208051E-96</c:v>
                </c:pt>
                <c:pt idx="64">
                  <c:v>4.6484909242857311E-98</c:v>
                </c:pt>
                <c:pt idx="65">
                  <c:v>9.8231116392918265E-100</c:v>
                </c:pt>
                <c:pt idx="66">
                  <c:v>2.0728570343585231E-101</c:v>
                </c:pt>
                <c:pt idx="67">
                  <c:v>4.3680876982250329E-103</c:v>
                </c:pt>
                <c:pt idx="68">
                  <c:v>9.1924823704490392E-105</c:v>
                </c:pt>
                <c:pt idx="69">
                  <c:v>1.9320157847037071E-106</c:v>
                </c:pt>
                <c:pt idx="70">
                  <c:v>4.0554697139062766E-108</c:v>
                </c:pt>
                <c:pt idx="71">
                  <c:v>8.5023662961334346E-110</c:v>
                </c:pt>
                <c:pt idx="72">
                  <c:v>1.7804160222778001E-111</c:v>
                </c:pt>
                <c:pt idx="73">
                  <c:v>3.7239211143891596E-113</c:v>
                </c:pt>
                <c:pt idx="74">
                  <c:v>7.7801940067630201E-115</c:v>
                </c:pt>
                <c:pt idx="75">
                  <c:v>1.6236951189334156E-116</c:v>
                </c:pt>
                <c:pt idx="76">
                  <c:v>3.3849733587744622E-118</c:v>
                </c:pt>
                <c:pt idx="77">
                  <c:v>7.0494437383435832E-120</c:v>
                </c:pt>
                <c:pt idx="78">
                  <c:v>1.4666109066762517E-121</c:v>
                </c:pt>
                <c:pt idx="79">
                  <c:v>3.0482223176035336E-123</c:v>
                </c:pt>
                <c:pt idx="80">
                  <c:v>6.3293747350248071E-125</c:v>
                </c:pt>
                <c:pt idx="81">
                  <c:v>1.3130092841308239E-126</c:v>
                </c:pt>
                <c:pt idx="82">
                  <c:v>2.7213073487649708E-128</c:v>
                </c:pt>
                <c:pt idx="83">
                  <c:v>5.6350766897997765E-130</c:v>
                </c:pt>
                <c:pt idx="84">
                  <c:v>1.1658529863379825E-131</c:v>
                </c:pt>
                <c:pt idx="85">
                  <c:v>2.4100076652304E-133</c:v>
                </c:pt>
                <c:pt idx="86">
                  <c:v>4.97774189098443E-135</c:v>
                </c:pt>
                <c:pt idx="87">
                  <c:v>1.027292170790242E-136</c:v>
                </c:pt>
                <c:pt idx="88">
                  <c:v>2.1184162147787073E-138</c:v>
                </c:pt>
                <c:pt idx="89">
                  <c:v>4.3650788728086278E-140</c:v>
                </c:pt>
                <c:pt idx="90">
                  <c:v>8.98760358180375E-142</c:v>
                </c:pt>
                <c:pt idx="91">
                  <c:v>1.8491579220414177E-143</c:v>
                </c:pt>
                <c:pt idx="92">
                  <c:v>3.8018012492031554E-145</c:v>
                </c:pt>
                <c:pt idx="93">
                  <c:v>7.8108254523227986E-147</c:v>
                </c:pt>
                <c:pt idx="94">
                  <c:v>1.6036262605980231E-148</c:v>
                </c:pt>
                <c:pt idx="95">
                  <c:v>3.290140666542117E-150</c:v>
                </c:pt>
                <c:pt idx="96">
                  <c:v>6.7458554226502018E-152</c:v>
                </c:pt>
                <c:pt idx="97">
                  <c:v>1.3822189188194116E-153</c:v>
                </c:pt>
                <c:pt idx="98">
                  <c:v>2.8303469662113099E-155</c:v>
                </c:pt>
                <c:pt idx="99">
                  <c:v>5.7920351386087367E-157</c:v>
                </c:pt>
                <c:pt idx="100">
                  <c:v>1.1845593275379142E-158</c:v>
                </c:pt>
                <c:pt idx="101">
                  <c:v>2.4211508888784588E-160</c:v>
                </c:pt>
                <c:pt idx="102">
                  <c:v>4.9457418086379574E-162</c:v>
                </c:pt>
                <c:pt idx="103">
                  <c:v>1.0096958110866531E-163</c:v>
                </c:pt>
                <c:pt idx="104">
                  <c:v>2.0601746480339455E-165</c:v>
                </c:pt>
                <c:pt idx="105">
                  <c:v>4.2012313121868829E-167</c:v>
                </c:pt>
                <c:pt idx="106">
                  <c:v>8.5627405926659843E-169</c:v>
                </c:pt>
                <c:pt idx="107">
                  <c:v>1.7442834425869141E-170</c:v>
                </c:pt>
                <c:pt idx="108">
                  <c:v>3.551352009260294E-172</c:v>
                </c:pt>
                <c:pt idx="109">
                  <c:v>7.2268155908421308E-174</c:v>
                </c:pt>
                <c:pt idx="110">
                  <c:v>1.4698766558035187E-175</c:v>
                </c:pt>
                <c:pt idx="111">
                  <c:v>2.9881297462305789E-177</c:v>
                </c:pt>
                <c:pt idx="112">
                  <c:v>6.0716469511066098E-179</c:v>
                </c:pt>
                <c:pt idx="113">
                  <c:v>1.2331213923113444E-180</c:v>
                </c:pt>
                <c:pt idx="114">
                  <c:v>2.5032318480452201E-182</c:v>
                </c:pt>
                <c:pt idx="115">
                  <c:v>5.0792057555031134E-184</c:v>
                </c:pt>
                <c:pt idx="116">
                  <c:v>1.030133464959481E-185</c:v>
                </c:pt>
                <c:pt idx="117">
                  <c:v>2.0883223068249932E-187</c:v>
                </c:pt>
                <c:pt idx="118">
                  <c:v>4.2316642001182839E-189</c:v>
                </c:pt>
                <c:pt idx="119">
                  <c:v>8.5711228195061854E-191</c:v>
                </c:pt>
                <c:pt idx="120">
                  <c:v>1.7353225996111594E-192</c:v>
                </c:pt>
                <c:pt idx="121">
                  <c:v>3.5118969580038581E-194</c:v>
                </c:pt>
                <c:pt idx="122">
                  <c:v>7.1043659399006303E-196</c:v>
                </c:pt>
                <c:pt idx="123">
                  <c:v>1.4365931938994785E-197</c:v>
                </c:pt>
                <c:pt idx="124">
                  <c:v>2.9038223486568478E-199</c:v>
                </c:pt>
                <c:pt idx="125">
                  <c:v>5.8672799013827613E-201</c:v>
                </c:pt>
                <c:pt idx="126">
                  <c:v>1.1850503314079689E-202</c:v>
                </c:pt>
                <c:pt idx="127">
                  <c:v>2.3926140439410041E-204</c:v>
                </c:pt>
                <c:pt idx="128">
                  <c:v>4.8288858164614329E-206</c:v>
                </c:pt>
                <c:pt idx="129">
                  <c:v>9.7423152025234245E-208</c:v>
                </c:pt>
                <c:pt idx="130">
                  <c:v>1.96481120029458E-209</c:v>
                </c:pt>
                <c:pt idx="131">
                  <c:v>3.9611864219270853E-211</c:v>
                </c:pt>
                <c:pt idx="132">
                  <c:v>7.98321621072689E-213</c:v>
                </c:pt>
                <c:pt idx="133">
                  <c:v>1.6083514189414971E-214</c:v>
                </c:pt>
                <c:pt idx="134">
                  <c:v>3.2391919720560661E-216</c:v>
                </c:pt>
                <c:pt idx="135">
                  <c:v>6.5214970877947793E-218</c:v>
                </c:pt>
                <c:pt idx="136">
                  <c:v>1.3125472319100438E-219</c:v>
                </c:pt>
                <c:pt idx="137">
                  <c:v>2.6408375683859441E-221</c:v>
                </c:pt>
                <c:pt idx="138">
                  <c:v>5.3116518490243621E-223</c:v>
                </c:pt>
                <c:pt idx="139">
                  <c:v>1.0680231863750856E-224</c:v>
                </c:pt>
                <c:pt idx="140">
                  <c:v>2.1468262167328436E-226</c:v>
                </c:pt>
                <c:pt idx="141">
                  <c:v>4.3140000771579354E-228</c:v>
                </c:pt>
                <c:pt idx="142">
                  <c:v>8.6662723927920769E-230</c:v>
                </c:pt>
                <c:pt idx="143">
                  <c:v>1.7404249092366777E-231</c:v>
                </c:pt>
                <c:pt idx="144">
                  <c:v>3.4942245816137564E-233</c:v>
                </c:pt>
                <c:pt idx="145">
                  <c:v>7.0132718257147836E-235</c:v>
                </c:pt>
                <c:pt idx="146">
                  <c:v>1.4072348755546883E-236</c:v>
                </c:pt>
                <c:pt idx="147">
                  <c:v>2.8228659810446334E-238</c:v>
                </c:pt>
                <c:pt idx="148">
                  <c:v>5.6610024174862243E-240</c:v>
                </c:pt>
                <c:pt idx="149">
                  <c:v>1.1349518965929015E-241</c:v>
                </c:pt>
                <c:pt idx="150">
                  <c:v>2.2748051106196147E-243</c:v>
                </c:pt>
                <c:pt idx="151">
                  <c:v>4.5582183085788165E-245</c:v>
                </c:pt>
                <c:pt idx="152">
                  <c:v>9.1312821332097275E-247</c:v>
                </c:pt>
                <c:pt idx="153">
                  <c:v>1.8287553737290211E-248</c:v>
                </c:pt>
                <c:pt idx="154">
                  <c:v>3.6615768352424195E-250</c:v>
                </c:pt>
                <c:pt idx="155">
                  <c:v>7.3294403103203272E-252</c:v>
                </c:pt>
                <c:pt idx="156">
                  <c:v>1.4667801025774997E-253</c:v>
                </c:pt>
                <c:pt idx="157">
                  <c:v>2.9346217417142088E-255</c:v>
                </c:pt>
                <c:pt idx="158">
                  <c:v>5.8699382757047236E-257</c:v>
                </c:pt>
                <c:pt idx="159">
                  <c:v>1.1738444615502229E-258</c:v>
                </c:pt>
                <c:pt idx="160">
                  <c:v>2.3468455112914425E-260</c:v>
                </c:pt>
                <c:pt idx="161">
                  <c:v>4.690905223718728E-262</c:v>
                </c:pt>
                <c:pt idx="162">
                  <c:v>9.3740720231833996E-264</c:v>
                </c:pt>
                <c:pt idx="163">
                  <c:v>1.8728397637288694E-265</c:v>
                </c:pt>
                <c:pt idx="164">
                  <c:v>3.7408894997135028E-267</c:v>
                </c:pt>
                <c:pt idx="165">
                  <c:v>7.4705444379070815E-269</c:v>
                </c:pt>
                <c:pt idx="166">
                  <c:v>1.4915365936555633E-270</c:v>
                </c:pt>
                <c:pt idx="167">
                  <c:v>2.977289103922955E-272</c:v>
                </c:pt>
                <c:pt idx="168">
                  <c:v>5.9417540103841333E-274</c:v>
                </c:pt>
                <c:pt idx="169">
                  <c:v>1.1855394272069027E-275</c:v>
                </c:pt>
                <c:pt idx="170">
                  <c:v>2.3649725203954468E-277</c:v>
                </c:pt>
                <c:pt idx="171">
                  <c:v>4.716784442712194E-279</c:v>
                </c:pt>
                <c:pt idx="172">
                  <c:v>9.4053907895896889E-281</c:v>
                </c:pt>
                <c:pt idx="173">
                  <c:v>1.8750790382149889E-282</c:v>
                </c:pt>
                <c:pt idx="174">
                  <c:v>3.7374487510798655E-284</c:v>
                </c:pt>
                <c:pt idx="175">
                  <c:v>7.4480887866806873E-286</c:v>
                </c:pt>
                <c:pt idx="176">
                  <c:v>1.483984471083565E-287</c:v>
                </c:pt>
                <c:pt idx="177">
                  <c:v>2.9561723060561952E-289</c:v>
                </c:pt>
                <c:pt idx="178">
                  <c:v>5.8877173977039047E-291</c:v>
                </c:pt>
                <c:pt idx="179">
                  <c:v>1.1724165079681041E-292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</c:numCache>
            </c:numRef>
          </c:yVal>
          <c:smooth val="1"/>
        </c:ser>
        <c:axId val="148878848"/>
        <c:axId val="148880384"/>
      </c:scatterChart>
      <c:valAx>
        <c:axId val="148878848"/>
        <c:scaling>
          <c:orientation val="minMax"/>
          <c:max val="20"/>
          <c:min val="0"/>
        </c:scaling>
        <c:axPos val="b"/>
        <c:numFmt formatCode="0" sourceLinked="0"/>
        <c:tickLblPos val="nextTo"/>
        <c:crossAx val="148880384"/>
        <c:crosses val="autoZero"/>
        <c:crossBetween val="midCat"/>
      </c:valAx>
      <c:valAx>
        <c:axId val="148880384"/>
        <c:scaling>
          <c:orientation val="minMax"/>
          <c:min val="0"/>
        </c:scaling>
        <c:axPos val="l"/>
        <c:numFmt formatCode="General" sourceLinked="1"/>
        <c:tickLblPos val="nextTo"/>
        <c:crossAx val="148878848"/>
        <c:crosses val="autoZero"/>
        <c:crossBetween val="midCat"/>
      </c:valAx>
      <c:spPr>
        <a:solidFill>
          <a:schemeClr val="accent5">
            <a:lumMod val="20000"/>
            <a:lumOff val="80000"/>
          </a:schemeClr>
        </a:solidFill>
      </c:spPr>
    </c:plotArea>
  </c:chart>
  <c:spPr>
    <a:solidFill>
      <a:schemeClr val="accent3">
        <a:lumMod val="60000"/>
        <a:lumOff val="40000"/>
      </a:schemeClr>
    </a:solidFill>
    <a:ln w="9525">
      <a:solidFill>
        <a:schemeClr val="tx1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Distribuční funkce Erlangova rozdělení</a:t>
            </a:r>
            <a:endParaRPr lang="en-US" sz="1200"/>
          </a:p>
        </c:rich>
      </c:tx>
    </c:title>
    <c:plotArea>
      <c:layout>
        <c:manualLayout>
          <c:layoutTarget val="inner"/>
          <c:xMode val="edge"/>
          <c:yMode val="edge"/>
          <c:x val="4.8830955854867304E-2"/>
          <c:y val="0.17432305336832896"/>
          <c:w val="0.90546213116928409"/>
          <c:h val="0.63483759842519816"/>
        </c:manualLayout>
      </c:layout>
      <c:scatterChart>
        <c:scatterStyle val="smoothMarker"/>
        <c:ser>
          <c:idx val="0"/>
          <c:order val="0"/>
          <c:tx>
            <c:strRef>
              <c:f>'Erlangovo rozdělení'!$AM$10</c:f>
              <c:strCache>
                <c:ptCount val="1"/>
                <c:pt idx="0">
                  <c:v>F(x)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'Erlangovo rozdělení'!$P$11:$P$410</c:f>
              <c:numCache>
                <c:formatCode>General</c:formatCode>
                <c:ptCount val="400"/>
                <c:pt idx="0" formatCode="0.00">
                  <c:v>0.01</c:v>
                </c:pt>
                <c:pt idx="1">
                  <c:v>0.5</c:v>
                </c:pt>
                <c:pt idx="2" formatCode="0.00">
                  <c:v>1</c:v>
                </c:pt>
                <c:pt idx="3">
                  <c:v>1.5</c:v>
                </c:pt>
                <c:pt idx="4" formatCode="0.00">
                  <c:v>2</c:v>
                </c:pt>
                <c:pt idx="5">
                  <c:v>2.5</c:v>
                </c:pt>
                <c:pt idx="6" formatCode="0.00">
                  <c:v>3</c:v>
                </c:pt>
                <c:pt idx="7">
                  <c:v>3.5</c:v>
                </c:pt>
                <c:pt idx="8" formatCode="0.00">
                  <c:v>4</c:v>
                </c:pt>
                <c:pt idx="9">
                  <c:v>4.5</c:v>
                </c:pt>
                <c:pt idx="10" formatCode="0.00">
                  <c:v>5</c:v>
                </c:pt>
                <c:pt idx="11">
                  <c:v>5.5</c:v>
                </c:pt>
                <c:pt idx="12" formatCode="0.00">
                  <c:v>6</c:v>
                </c:pt>
                <c:pt idx="13">
                  <c:v>6.5</c:v>
                </c:pt>
                <c:pt idx="14" formatCode="0.00">
                  <c:v>7</c:v>
                </c:pt>
                <c:pt idx="15">
                  <c:v>7.5</c:v>
                </c:pt>
                <c:pt idx="16" formatCode="0.00">
                  <c:v>8</c:v>
                </c:pt>
                <c:pt idx="17">
                  <c:v>8.5</c:v>
                </c:pt>
                <c:pt idx="18" formatCode="0.00">
                  <c:v>9</c:v>
                </c:pt>
                <c:pt idx="19">
                  <c:v>9.5</c:v>
                </c:pt>
                <c:pt idx="20" formatCode="0.00">
                  <c:v>10</c:v>
                </c:pt>
                <c:pt idx="21">
                  <c:v>10.5</c:v>
                </c:pt>
                <c:pt idx="22" formatCode="0.00">
                  <c:v>11</c:v>
                </c:pt>
                <c:pt idx="23">
                  <c:v>11.5</c:v>
                </c:pt>
                <c:pt idx="24" formatCode="0.00">
                  <c:v>12</c:v>
                </c:pt>
                <c:pt idx="25">
                  <c:v>12.5</c:v>
                </c:pt>
                <c:pt idx="26" formatCode="0.00">
                  <c:v>13</c:v>
                </c:pt>
                <c:pt idx="27">
                  <c:v>13.5</c:v>
                </c:pt>
                <c:pt idx="28" formatCode="0.00">
                  <c:v>14</c:v>
                </c:pt>
                <c:pt idx="29">
                  <c:v>14.5</c:v>
                </c:pt>
                <c:pt idx="30" formatCode="0.00">
                  <c:v>15</c:v>
                </c:pt>
                <c:pt idx="31">
                  <c:v>15.5</c:v>
                </c:pt>
                <c:pt idx="32" formatCode="0.00">
                  <c:v>16</c:v>
                </c:pt>
                <c:pt idx="33">
                  <c:v>16.5</c:v>
                </c:pt>
                <c:pt idx="34" formatCode="0.00">
                  <c:v>17</c:v>
                </c:pt>
                <c:pt idx="35">
                  <c:v>17.5</c:v>
                </c:pt>
                <c:pt idx="36" formatCode="0.00">
                  <c:v>18</c:v>
                </c:pt>
                <c:pt idx="37">
                  <c:v>18.5</c:v>
                </c:pt>
                <c:pt idx="38" formatCode="0.00">
                  <c:v>19</c:v>
                </c:pt>
                <c:pt idx="39">
                  <c:v>19.5</c:v>
                </c:pt>
                <c:pt idx="40" formatCode="0.00">
                  <c:v>20</c:v>
                </c:pt>
                <c:pt idx="41">
                  <c:v>20.5</c:v>
                </c:pt>
                <c:pt idx="42" formatCode="0.00">
                  <c:v>21</c:v>
                </c:pt>
                <c:pt idx="43">
                  <c:v>21.5</c:v>
                </c:pt>
                <c:pt idx="44" formatCode="0.00">
                  <c:v>22</c:v>
                </c:pt>
                <c:pt idx="45">
                  <c:v>22.5</c:v>
                </c:pt>
                <c:pt idx="46" formatCode="0.00">
                  <c:v>23</c:v>
                </c:pt>
                <c:pt idx="47">
                  <c:v>23.5</c:v>
                </c:pt>
                <c:pt idx="48" formatCode="0.00">
                  <c:v>24</c:v>
                </c:pt>
                <c:pt idx="49">
                  <c:v>24.5</c:v>
                </c:pt>
                <c:pt idx="50" formatCode="0.00">
                  <c:v>25</c:v>
                </c:pt>
                <c:pt idx="51">
                  <c:v>25.5</c:v>
                </c:pt>
                <c:pt idx="52" formatCode="0.00">
                  <c:v>26</c:v>
                </c:pt>
                <c:pt idx="53">
                  <c:v>26.5</c:v>
                </c:pt>
                <c:pt idx="54" formatCode="0.00">
                  <c:v>27</c:v>
                </c:pt>
                <c:pt idx="55">
                  <c:v>27.5</c:v>
                </c:pt>
                <c:pt idx="56" formatCode="0.00">
                  <c:v>28</c:v>
                </c:pt>
                <c:pt idx="57">
                  <c:v>28.5</c:v>
                </c:pt>
                <c:pt idx="58" formatCode="0.00">
                  <c:v>29</c:v>
                </c:pt>
                <c:pt idx="59">
                  <c:v>29.5</c:v>
                </c:pt>
                <c:pt idx="60" formatCode="0.00">
                  <c:v>30</c:v>
                </c:pt>
                <c:pt idx="61">
                  <c:v>30.5</c:v>
                </c:pt>
                <c:pt idx="62" formatCode="0.00">
                  <c:v>31</c:v>
                </c:pt>
                <c:pt idx="63">
                  <c:v>31.5</c:v>
                </c:pt>
                <c:pt idx="64" formatCode="0.00">
                  <c:v>32</c:v>
                </c:pt>
                <c:pt idx="65">
                  <c:v>32.5</c:v>
                </c:pt>
                <c:pt idx="66" formatCode="0.00">
                  <c:v>33</c:v>
                </c:pt>
                <c:pt idx="67">
                  <c:v>33.5</c:v>
                </c:pt>
                <c:pt idx="68" formatCode="0.00">
                  <c:v>34</c:v>
                </c:pt>
                <c:pt idx="69">
                  <c:v>34.5</c:v>
                </c:pt>
                <c:pt idx="70" formatCode="0.00">
                  <c:v>35</c:v>
                </c:pt>
                <c:pt idx="71">
                  <c:v>35.5</c:v>
                </c:pt>
                <c:pt idx="72" formatCode="0.00">
                  <c:v>36</c:v>
                </c:pt>
                <c:pt idx="73">
                  <c:v>36.5</c:v>
                </c:pt>
                <c:pt idx="74" formatCode="0.00">
                  <c:v>37</c:v>
                </c:pt>
                <c:pt idx="75">
                  <c:v>37.5</c:v>
                </c:pt>
                <c:pt idx="76" formatCode="0.00">
                  <c:v>38</c:v>
                </c:pt>
                <c:pt idx="77">
                  <c:v>38.5</c:v>
                </c:pt>
                <c:pt idx="78" formatCode="0.00">
                  <c:v>39</c:v>
                </c:pt>
                <c:pt idx="79">
                  <c:v>39.5</c:v>
                </c:pt>
                <c:pt idx="80" formatCode="0.00">
                  <c:v>40</c:v>
                </c:pt>
                <c:pt idx="81">
                  <c:v>40.5</c:v>
                </c:pt>
                <c:pt idx="82" formatCode="0.00">
                  <c:v>41</c:v>
                </c:pt>
                <c:pt idx="83">
                  <c:v>41.5</c:v>
                </c:pt>
                <c:pt idx="84" formatCode="0.00">
                  <c:v>42</c:v>
                </c:pt>
                <c:pt idx="85">
                  <c:v>42.5</c:v>
                </c:pt>
                <c:pt idx="86" formatCode="0.00">
                  <c:v>43</c:v>
                </c:pt>
                <c:pt idx="87">
                  <c:v>43.5</c:v>
                </c:pt>
                <c:pt idx="88" formatCode="0.00">
                  <c:v>44</c:v>
                </c:pt>
                <c:pt idx="89">
                  <c:v>44.5</c:v>
                </c:pt>
                <c:pt idx="90" formatCode="0.00">
                  <c:v>45</c:v>
                </c:pt>
                <c:pt idx="91">
                  <c:v>45.5</c:v>
                </c:pt>
                <c:pt idx="92" formatCode="0.00">
                  <c:v>46</c:v>
                </c:pt>
                <c:pt idx="93">
                  <c:v>46.5</c:v>
                </c:pt>
                <c:pt idx="94" formatCode="0.00">
                  <c:v>47</c:v>
                </c:pt>
                <c:pt idx="95">
                  <c:v>47.5</c:v>
                </c:pt>
                <c:pt idx="96" formatCode="0.00">
                  <c:v>48</c:v>
                </c:pt>
                <c:pt idx="97">
                  <c:v>48.5</c:v>
                </c:pt>
                <c:pt idx="98" formatCode="0.00">
                  <c:v>49</c:v>
                </c:pt>
                <c:pt idx="99">
                  <c:v>49.5</c:v>
                </c:pt>
                <c:pt idx="100" formatCode="0.00">
                  <c:v>50</c:v>
                </c:pt>
                <c:pt idx="101">
                  <c:v>50.5</c:v>
                </c:pt>
                <c:pt idx="102" formatCode="0.00">
                  <c:v>51</c:v>
                </c:pt>
                <c:pt idx="103">
                  <c:v>51.5</c:v>
                </c:pt>
                <c:pt idx="104" formatCode="0.00">
                  <c:v>52</c:v>
                </c:pt>
                <c:pt idx="105">
                  <c:v>52.5</c:v>
                </c:pt>
                <c:pt idx="106" formatCode="0.00">
                  <c:v>53</c:v>
                </c:pt>
                <c:pt idx="107">
                  <c:v>53.5</c:v>
                </c:pt>
                <c:pt idx="108" formatCode="0.00">
                  <c:v>54</c:v>
                </c:pt>
                <c:pt idx="109">
                  <c:v>54.5</c:v>
                </c:pt>
                <c:pt idx="110" formatCode="0.00">
                  <c:v>55</c:v>
                </c:pt>
                <c:pt idx="111">
                  <c:v>55.5</c:v>
                </c:pt>
                <c:pt idx="112" formatCode="0.00">
                  <c:v>56</c:v>
                </c:pt>
                <c:pt idx="113">
                  <c:v>56.5</c:v>
                </c:pt>
                <c:pt idx="114" formatCode="0.00">
                  <c:v>57</c:v>
                </c:pt>
                <c:pt idx="115">
                  <c:v>57.5</c:v>
                </c:pt>
                <c:pt idx="116" formatCode="0.00">
                  <c:v>58</c:v>
                </c:pt>
                <c:pt idx="117">
                  <c:v>58.5</c:v>
                </c:pt>
                <c:pt idx="118" formatCode="0.00">
                  <c:v>59</c:v>
                </c:pt>
                <c:pt idx="119">
                  <c:v>59.5</c:v>
                </c:pt>
                <c:pt idx="120" formatCode="0.00">
                  <c:v>60</c:v>
                </c:pt>
                <c:pt idx="121">
                  <c:v>60.5</c:v>
                </c:pt>
                <c:pt idx="122" formatCode="0.00">
                  <c:v>61</c:v>
                </c:pt>
                <c:pt idx="123">
                  <c:v>61.5</c:v>
                </c:pt>
                <c:pt idx="124" formatCode="0.00">
                  <c:v>62</c:v>
                </c:pt>
                <c:pt idx="125">
                  <c:v>62.5</c:v>
                </c:pt>
                <c:pt idx="126" formatCode="0.00">
                  <c:v>63</c:v>
                </c:pt>
                <c:pt idx="127">
                  <c:v>63.5</c:v>
                </c:pt>
                <c:pt idx="128" formatCode="0.00">
                  <c:v>64</c:v>
                </c:pt>
                <c:pt idx="129">
                  <c:v>64.5</c:v>
                </c:pt>
                <c:pt idx="130" formatCode="0.00">
                  <c:v>65</c:v>
                </c:pt>
                <c:pt idx="131">
                  <c:v>65.5</c:v>
                </c:pt>
                <c:pt idx="132" formatCode="0.00">
                  <c:v>66</c:v>
                </c:pt>
                <c:pt idx="133">
                  <c:v>66.5</c:v>
                </c:pt>
                <c:pt idx="134" formatCode="0.00">
                  <c:v>67</c:v>
                </c:pt>
                <c:pt idx="135">
                  <c:v>67.5</c:v>
                </c:pt>
                <c:pt idx="136" formatCode="0.00">
                  <c:v>68</c:v>
                </c:pt>
                <c:pt idx="137">
                  <c:v>68.5</c:v>
                </c:pt>
                <c:pt idx="138" formatCode="0.00">
                  <c:v>69</c:v>
                </c:pt>
                <c:pt idx="139">
                  <c:v>69.5</c:v>
                </c:pt>
                <c:pt idx="140" formatCode="0.00">
                  <c:v>70</c:v>
                </c:pt>
                <c:pt idx="141">
                  <c:v>70.5</c:v>
                </c:pt>
                <c:pt idx="142" formatCode="0.00">
                  <c:v>71</c:v>
                </c:pt>
                <c:pt idx="143">
                  <c:v>71.5</c:v>
                </c:pt>
                <c:pt idx="144" formatCode="0.00">
                  <c:v>72</c:v>
                </c:pt>
                <c:pt idx="145">
                  <c:v>72.5</c:v>
                </c:pt>
                <c:pt idx="146" formatCode="0.00">
                  <c:v>73</c:v>
                </c:pt>
                <c:pt idx="147">
                  <c:v>73.5</c:v>
                </c:pt>
                <c:pt idx="148" formatCode="0.00">
                  <c:v>74</c:v>
                </c:pt>
                <c:pt idx="149">
                  <c:v>74.5</c:v>
                </c:pt>
                <c:pt idx="150" formatCode="0.00">
                  <c:v>75</c:v>
                </c:pt>
                <c:pt idx="151">
                  <c:v>75.5</c:v>
                </c:pt>
                <c:pt idx="152" formatCode="0.00">
                  <c:v>76</c:v>
                </c:pt>
                <c:pt idx="153">
                  <c:v>76.5</c:v>
                </c:pt>
                <c:pt idx="154" formatCode="0.00">
                  <c:v>77</c:v>
                </c:pt>
                <c:pt idx="155">
                  <c:v>77.5</c:v>
                </c:pt>
                <c:pt idx="156" formatCode="0.00">
                  <c:v>78</c:v>
                </c:pt>
                <c:pt idx="157">
                  <c:v>78.5</c:v>
                </c:pt>
                <c:pt idx="158" formatCode="0.00">
                  <c:v>79</c:v>
                </c:pt>
                <c:pt idx="159">
                  <c:v>79.5</c:v>
                </c:pt>
                <c:pt idx="160" formatCode="0.00">
                  <c:v>80</c:v>
                </c:pt>
                <c:pt idx="161">
                  <c:v>80.5</c:v>
                </c:pt>
                <c:pt idx="162" formatCode="0.00">
                  <c:v>81</c:v>
                </c:pt>
                <c:pt idx="163">
                  <c:v>81.5</c:v>
                </c:pt>
                <c:pt idx="164" formatCode="0.00">
                  <c:v>82</c:v>
                </c:pt>
                <c:pt idx="165">
                  <c:v>82.5</c:v>
                </c:pt>
                <c:pt idx="166" formatCode="0.00">
                  <c:v>83</c:v>
                </c:pt>
                <c:pt idx="167">
                  <c:v>83.5</c:v>
                </c:pt>
                <c:pt idx="168" formatCode="0.00">
                  <c:v>84</c:v>
                </c:pt>
                <c:pt idx="169">
                  <c:v>84.5</c:v>
                </c:pt>
                <c:pt idx="170" formatCode="0.00">
                  <c:v>85</c:v>
                </c:pt>
                <c:pt idx="171">
                  <c:v>85.5</c:v>
                </c:pt>
                <c:pt idx="172" formatCode="0.00">
                  <c:v>86</c:v>
                </c:pt>
                <c:pt idx="173">
                  <c:v>86.5</c:v>
                </c:pt>
                <c:pt idx="174" formatCode="0.00">
                  <c:v>87</c:v>
                </c:pt>
                <c:pt idx="175">
                  <c:v>87.5</c:v>
                </c:pt>
                <c:pt idx="176" formatCode="0.00">
                  <c:v>88</c:v>
                </c:pt>
                <c:pt idx="177">
                  <c:v>88.5</c:v>
                </c:pt>
                <c:pt idx="178" formatCode="0.00">
                  <c:v>89</c:v>
                </c:pt>
                <c:pt idx="179">
                  <c:v>89.5</c:v>
                </c:pt>
                <c:pt idx="180" formatCode="0.00">
                  <c:v>90</c:v>
                </c:pt>
                <c:pt idx="181">
                  <c:v>90.5</c:v>
                </c:pt>
                <c:pt idx="182" formatCode="0.00">
                  <c:v>91</c:v>
                </c:pt>
                <c:pt idx="183">
                  <c:v>91.5</c:v>
                </c:pt>
                <c:pt idx="184" formatCode="0.00">
                  <c:v>92</c:v>
                </c:pt>
                <c:pt idx="185">
                  <c:v>92.5</c:v>
                </c:pt>
                <c:pt idx="186" formatCode="0.00">
                  <c:v>93</c:v>
                </c:pt>
                <c:pt idx="187">
                  <c:v>93.5</c:v>
                </c:pt>
                <c:pt idx="188" formatCode="0.00">
                  <c:v>94</c:v>
                </c:pt>
                <c:pt idx="189">
                  <c:v>94.5</c:v>
                </c:pt>
                <c:pt idx="190" formatCode="0.00">
                  <c:v>95</c:v>
                </c:pt>
                <c:pt idx="191">
                  <c:v>95.5</c:v>
                </c:pt>
                <c:pt idx="192" formatCode="0.00">
                  <c:v>96</c:v>
                </c:pt>
                <c:pt idx="193">
                  <c:v>96.5</c:v>
                </c:pt>
                <c:pt idx="194" formatCode="0.00">
                  <c:v>97</c:v>
                </c:pt>
                <c:pt idx="195">
                  <c:v>97.5</c:v>
                </c:pt>
                <c:pt idx="196" formatCode="0.00">
                  <c:v>98</c:v>
                </c:pt>
                <c:pt idx="197">
                  <c:v>98.5</c:v>
                </c:pt>
                <c:pt idx="198" formatCode="0.00">
                  <c:v>99</c:v>
                </c:pt>
                <c:pt idx="199">
                  <c:v>99.5</c:v>
                </c:pt>
                <c:pt idx="200" formatCode="0.00">
                  <c:v>100</c:v>
                </c:pt>
                <c:pt idx="201">
                  <c:v>100.5</c:v>
                </c:pt>
                <c:pt idx="202" formatCode="0.00">
                  <c:v>101</c:v>
                </c:pt>
                <c:pt idx="203">
                  <c:v>101.5</c:v>
                </c:pt>
                <c:pt idx="204" formatCode="0.00">
                  <c:v>102</c:v>
                </c:pt>
                <c:pt idx="205">
                  <c:v>102.5</c:v>
                </c:pt>
                <c:pt idx="206" formatCode="0.00">
                  <c:v>103</c:v>
                </c:pt>
                <c:pt idx="207">
                  <c:v>103.5</c:v>
                </c:pt>
                <c:pt idx="208" formatCode="0.00">
                  <c:v>104</c:v>
                </c:pt>
                <c:pt idx="209">
                  <c:v>104.5</c:v>
                </c:pt>
                <c:pt idx="210" formatCode="0.00">
                  <c:v>105</c:v>
                </c:pt>
                <c:pt idx="211">
                  <c:v>105.5</c:v>
                </c:pt>
                <c:pt idx="212" formatCode="0.00">
                  <c:v>106</c:v>
                </c:pt>
                <c:pt idx="213">
                  <c:v>106.5</c:v>
                </c:pt>
                <c:pt idx="214" formatCode="0.00">
                  <c:v>107</c:v>
                </c:pt>
                <c:pt idx="215">
                  <c:v>107.5</c:v>
                </c:pt>
                <c:pt idx="216" formatCode="0.00">
                  <c:v>108</c:v>
                </c:pt>
                <c:pt idx="217">
                  <c:v>108.5</c:v>
                </c:pt>
                <c:pt idx="218" formatCode="0.00">
                  <c:v>109</c:v>
                </c:pt>
                <c:pt idx="219">
                  <c:v>109.5</c:v>
                </c:pt>
                <c:pt idx="220" formatCode="0.00">
                  <c:v>110</c:v>
                </c:pt>
                <c:pt idx="221">
                  <c:v>110.5</c:v>
                </c:pt>
                <c:pt idx="222" formatCode="0.00">
                  <c:v>111</c:v>
                </c:pt>
                <c:pt idx="223">
                  <c:v>111.5</c:v>
                </c:pt>
                <c:pt idx="224" formatCode="0.00">
                  <c:v>112</c:v>
                </c:pt>
                <c:pt idx="225">
                  <c:v>112.5</c:v>
                </c:pt>
                <c:pt idx="226" formatCode="0.00">
                  <c:v>113</c:v>
                </c:pt>
                <c:pt idx="227">
                  <c:v>113.5</c:v>
                </c:pt>
                <c:pt idx="228" formatCode="0.00">
                  <c:v>114</c:v>
                </c:pt>
                <c:pt idx="229">
                  <c:v>114.5</c:v>
                </c:pt>
                <c:pt idx="230" formatCode="0.00">
                  <c:v>115</c:v>
                </c:pt>
                <c:pt idx="231">
                  <c:v>115.5</c:v>
                </c:pt>
                <c:pt idx="232" formatCode="0.00">
                  <c:v>116</c:v>
                </c:pt>
                <c:pt idx="233">
                  <c:v>116.5</c:v>
                </c:pt>
                <c:pt idx="234" formatCode="0.00">
                  <c:v>117</c:v>
                </c:pt>
                <c:pt idx="235">
                  <c:v>117.5</c:v>
                </c:pt>
                <c:pt idx="236" formatCode="0.00">
                  <c:v>118</c:v>
                </c:pt>
                <c:pt idx="237">
                  <c:v>118.5</c:v>
                </c:pt>
                <c:pt idx="238" formatCode="0.00">
                  <c:v>119</c:v>
                </c:pt>
                <c:pt idx="239">
                  <c:v>119.5</c:v>
                </c:pt>
                <c:pt idx="240" formatCode="0.00">
                  <c:v>120</c:v>
                </c:pt>
                <c:pt idx="241">
                  <c:v>120.5</c:v>
                </c:pt>
                <c:pt idx="242" formatCode="0.00">
                  <c:v>121</c:v>
                </c:pt>
                <c:pt idx="243">
                  <c:v>121.5</c:v>
                </c:pt>
                <c:pt idx="244" formatCode="0.00">
                  <c:v>122</c:v>
                </c:pt>
                <c:pt idx="245">
                  <c:v>122.5</c:v>
                </c:pt>
                <c:pt idx="246" formatCode="0.00">
                  <c:v>123</c:v>
                </c:pt>
                <c:pt idx="247">
                  <c:v>123.5</c:v>
                </c:pt>
                <c:pt idx="248" formatCode="0.00">
                  <c:v>124</c:v>
                </c:pt>
                <c:pt idx="249">
                  <c:v>124.5</c:v>
                </c:pt>
                <c:pt idx="250" formatCode="0.00">
                  <c:v>125</c:v>
                </c:pt>
                <c:pt idx="251">
                  <c:v>125.5</c:v>
                </c:pt>
                <c:pt idx="252" formatCode="0.00">
                  <c:v>126</c:v>
                </c:pt>
                <c:pt idx="253">
                  <c:v>126.5</c:v>
                </c:pt>
                <c:pt idx="254" formatCode="0.00">
                  <c:v>127</c:v>
                </c:pt>
                <c:pt idx="255">
                  <c:v>127.5</c:v>
                </c:pt>
                <c:pt idx="256" formatCode="0.00">
                  <c:v>128</c:v>
                </c:pt>
                <c:pt idx="257">
                  <c:v>128.5</c:v>
                </c:pt>
                <c:pt idx="258" formatCode="0.00">
                  <c:v>129</c:v>
                </c:pt>
                <c:pt idx="259">
                  <c:v>129.5</c:v>
                </c:pt>
                <c:pt idx="260" formatCode="0.00">
                  <c:v>130</c:v>
                </c:pt>
                <c:pt idx="261">
                  <c:v>130.5</c:v>
                </c:pt>
                <c:pt idx="262" formatCode="0.00">
                  <c:v>131</c:v>
                </c:pt>
                <c:pt idx="263">
                  <c:v>131.5</c:v>
                </c:pt>
                <c:pt idx="264" formatCode="0.00">
                  <c:v>132</c:v>
                </c:pt>
                <c:pt idx="265">
                  <c:v>132.5</c:v>
                </c:pt>
                <c:pt idx="266" formatCode="0.00">
                  <c:v>133</c:v>
                </c:pt>
                <c:pt idx="267">
                  <c:v>133.5</c:v>
                </c:pt>
                <c:pt idx="268" formatCode="0.00">
                  <c:v>134</c:v>
                </c:pt>
                <c:pt idx="269">
                  <c:v>134.5</c:v>
                </c:pt>
                <c:pt idx="270" formatCode="0.00">
                  <c:v>135</c:v>
                </c:pt>
                <c:pt idx="271">
                  <c:v>135.5</c:v>
                </c:pt>
                <c:pt idx="272" formatCode="0.00">
                  <c:v>136</c:v>
                </c:pt>
                <c:pt idx="273">
                  <c:v>136.5</c:v>
                </c:pt>
                <c:pt idx="274" formatCode="0.00">
                  <c:v>137</c:v>
                </c:pt>
                <c:pt idx="275">
                  <c:v>137.5</c:v>
                </c:pt>
                <c:pt idx="276" formatCode="0.00">
                  <c:v>138</c:v>
                </c:pt>
                <c:pt idx="277">
                  <c:v>138.5</c:v>
                </c:pt>
                <c:pt idx="278" formatCode="0.00">
                  <c:v>139</c:v>
                </c:pt>
                <c:pt idx="279">
                  <c:v>139.5</c:v>
                </c:pt>
                <c:pt idx="280" formatCode="0.00">
                  <c:v>140</c:v>
                </c:pt>
                <c:pt idx="281">
                  <c:v>140.5</c:v>
                </c:pt>
                <c:pt idx="282" formatCode="0.00">
                  <c:v>141</c:v>
                </c:pt>
                <c:pt idx="283">
                  <c:v>141.5</c:v>
                </c:pt>
                <c:pt idx="284" formatCode="0.00">
                  <c:v>142</c:v>
                </c:pt>
                <c:pt idx="285">
                  <c:v>142.5</c:v>
                </c:pt>
                <c:pt idx="286" formatCode="0.00">
                  <c:v>143</c:v>
                </c:pt>
                <c:pt idx="287">
                  <c:v>143.5</c:v>
                </c:pt>
                <c:pt idx="288" formatCode="0.00">
                  <c:v>144</c:v>
                </c:pt>
                <c:pt idx="289">
                  <c:v>144.5</c:v>
                </c:pt>
                <c:pt idx="290" formatCode="0.00">
                  <c:v>145</c:v>
                </c:pt>
                <c:pt idx="291">
                  <c:v>145.5</c:v>
                </c:pt>
                <c:pt idx="292" formatCode="0.00">
                  <c:v>146</c:v>
                </c:pt>
                <c:pt idx="293">
                  <c:v>146.5</c:v>
                </c:pt>
                <c:pt idx="294" formatCode="0.00">
                  <c:v>147</c:v>
                </c:pt>
                <c:pt idx="295">
                  <c:v>147.5</c:v>
                </c:pt>
                <c:pt idx="296" formatCode="0.00">
                  <c:v>148</c:v>
                </c:pt>
                <c:pt idx="297">
                  <c:v>148.5</c:v>
                </c:pt>
                <c:pt idx="298" formatCode="0.00">
                  <c:v>149</c:v>
                </c:pt>
                <c:pt idx="299">
                  <c:v>149.5</c:v>
                </c:pt>
                <c:pt idx="300" formatCode="0.00">
                  <c:v>150</c:v>
                </c:pt>
                <c:pt idx="301">
                  <c:v>150.5</c:v>
                </c:pt>
                <c:pt idx="302" formatCode="0.00">
                  <c:v>151</c:v>
                </c:pt>
                <c:pt idx="303">
                  <c:v>151.5</c:v>
                </c:pt>
                <c:pt idx="304" formatCode="0.00">
                  <c:v>152</c:v>
                </c:pt>
                <c:pt idx="305">
                  <c:v>152.5</c:v>
                </c:pt>
                <c:pt idx="306" formatCode="0.00">
                  <c:v>153</c:v>
                </c:pt>
                <c:pt idx="307">
                  <c:v>153.5</c:v>
                </c:pt>
                <c:pt idx="308" formatCode="0.00">
                  <c:v>154</c:v>
                </c:pt>
                <c:pt idx="309">
                  <c:v>154.5</c:v>
                </c:pt>
                <c:pt idx="310" formatCode="0.00">
                  <c:v>155</c:v>
                </c:pt>
                <c:pt idx="311">
                  <c:v>155.5</c:v>
                </c:pt>
                <c:pt idx="312" formatCode="0.00">
                  <c:v>156</c:v>
                </c:pt>
                <c:pt idx="313">
                  <c:v>156.5</c:v>
                </c:pt>
                <c:pt idx="314" formatCode="0.00">
                  <c:v>157</c:v>
                </c:pt>
                <c:pt idx="315">
                  <c:v>157.5</c:v>
                </c:pt>
                <c:pt idx="316" formatCode="0.00">
                  <c:v>158</c:v>
                </c:pt>
                <c:pt idx="317">
                  <c:v>158.5</c:v>
                </c:pt>
                <c:pt idx="318" formatCode="0.00">
                  <c:v>159</c:v>
                </c:pt>
                <c:pt idx="319">
                  <c:v>159.5</c:v>
                </c:pt>
                <c:pt idx="320" formatCode="0.00">
                  <c:v>160</c:v>
                </c:pt>
                <c:pt idx="321">
                  <c:v>160.5</c:v>
                </c:pt>
                <c:pt idx="322" formatCode="0.00">
                  <c:v>161</c:v>
                </c:pt>
                <c:pt idx="323">
                  <c:v>161.5</c:v>
                </c:pt>
                <c:pt idx="324" formatCode="0.00">
                  <c:v>162</c:v>
                </c:pt>
                <c:pt idx="325">
                  <c:v>162.5</c:v>
                </c:pt>
                <c:pt idx="326" formatCode="0.00">
                  <c:v>163</c:v>
                </c:pt>
                <c:pt idx="327">
                  <c:v>163.5</c:v>
                </c:pt>
                <c:pt idx="328" formatCode="0.00">
                  <c:v>164</c:v>
                </c:pt>
                <c:pt idx="329">
                  <c:v>164.5</c:v>
                </c:pt>
                <c:pt idx="330" formatCode="0.00">
                  <c:v>165</c:v>
                </c:pt>
                <c:pt idx="331">
                  <c:v>165.5</c:v>
                </c:pt>
                <c:pt idx="332" formatCode="0.00">
                  <c:v>166</c:v>
                </c:pt>
                <c:pt idx="333">
                  <c:v>166.5</c:v>
                </c:pt>
                <c:pt idx="334" formatCode="0.00">
                  <c:v>167</c:v>
                </c:pt>
                <c:pt idx="335">
                  <c:v>167.5</c:v>
                </c:pt>
                <c:pt idx="336" formatCode="0.00">
                  <c:v>168</c:v>
                </c:pt>
                <c:pt idx="337">
                  <c:v>168.5</c:v>
                </c:pt>
                <c:pt idx="338" formatCode="0.00">
                  <c:v>169</c:v>
                </c:pt>
                <c:pt idx="339">
                  <c:v>169.5</c:v>
                </c:pt>
                <c:pt idx="340" formatCode="0.00">
                  <c:v>170</c:v>
                </c:pt>
                <c:pt idx="341">
                  <c:v>170.5</c:v>
                </c:pt>
                <c:pt idx="342" formatCode="0.00">
                  <c:v>171</c:v>
                </c:pt>
                <c:pt idx="343">
                  <c:v>171.5</c:v>
                </c:pt>
                <c:pt idx="344" formatCode="0.00">
                  <c:v>172</c:v>
                </c:pt>
                <c:pt idx="345">
                  <c:v>172.5</c:v>
                </c:pt>
                <c:pt idx="346" formatCode="0.00">
                  <c:v>173</c:v>
                </c:pt>
                <c:pt idx="347">
                  <c:v>173.5</c:v>
                </c:pt>
                <c:pt idx="348" formatCode="0.00">
                  <c:v>174</c:v>
                </c:pt>
                <c:pt idx="349">
                  <c:v>174.5</c:v>
                </c:pt>
                <c:pt idx="350" formatCode="0.00">
                  <c:v>175</c:v>
                </c:pt>
                <c:pt idx="351">
                  <c:v>175.5</c:v>
                </c:pt>
                <c:pt idx="352" formatCode="0.00">
                  <c:v>176</c:v>
                </c:pt>
                <c:pt idx="353">
                  <c:v>176.5</c:v>
                </c:pt>
                <c:pt idx="354" formatCode="0.00">
                  <c:v>177</c:v>
                </c:pt>
                <c:pt idx="355">
                  <c:v>177.5</c:v>
                </c:pt>
                <c:pt idx="356" formatCode="0.00">
                  <c:v>178</c:v>
                </c:pt>
                <c:pt idx="357">
                  <c:v>178.5</c:v>
                </c:pt>
                <c:pt idx="358" formatCode="0.00">
                  <c:v>179</c:v>
                </c:pt>
                <c:pt idx="359">
                  <c:v>179.5</c:v>
                </c:pt>
                <c:pt idx="360" formatCode="0.00">
                  <c:v>180</c:v>
                </c:pt>
                <c:pt idx="361">
                  <c:v>180.5</c:v>
                </c:pt>
                <c:pt idx="362" formatCode="0.00">
                  <c:v>181</c:v>
                </c:pt>
                <c:pt idx="363">
                  <c:v>181.5</c:v>
                </c:pt>
                <c:pt idx="364" formatCode="0.00">
                  <c:v>182</c:v>
                </c:pt>
                <c:pt idx="365">
                  <c:v>182.5</c:v>
                </c:pt>
                <c:pt idx="366" formatCode="0.00">
                  <c:v>183</c:v>
                </c:pt>
                <c:pt idx="367">
                  <c:v>183.5</c:v>
                </c:pt>
                <c:pt idx="368" formatCode="0.00">
                  <c:v>184</c:v>
                </c:pt>
                <c:pt idx="369">
                  <c:v>184.5</c:v>
                </c:pt>
                <c:pt idx="370" formatCode="0.00">
                  <c:v>185</c:v>
                </c:pt>
                <c:pt idx="371">
                  <c:v>185.5</c:v>
                </c:pt>
                <c:pt idx="372" formatCode="0.00">
                  <c:v>186</c:v>
                </c:pt>
                <c:pt idx="373">
                  <c:v>186.5</c:v>
                </c:pt>
                <c:pt idx="374" formatCode="0.00">
                  <c:v>187</c:v>
                </c:pt>
                <c:pt idx="375">
                  <c:v>187.5</c:v>
                </c:pt>
                <c:pt idx="376" formatCode="0.00">
                  <c:v>188</c:v>
                </c:pt>
                <c:pt idx="377">
                  <c:v>188.5</c:v>
                </c:pt>
                <c:pt idx="378" formatCode="0.00">
                  <c:v>189</c:v>
                </c:pt>
                <c:pt idx="379">
                  <c:v>189.5</c:v>
                </c:pt>
                <c:pt idx="380" formatCode="0.00">
                  <c:v>190</c:v>
                </c:pt>
                <c:pt idx="381">
                  <c:v>190.5</c:v>
                </c:pt>
                <c:pt idx="382" formatCode="0.00">
                  <c:v>191</c:v>
                </c:pt>
                <c:pt idx="383">
                  <c:v>191.5</c:v>
                </c:pt>
                <c:pt idx="384" formatCode="0.00">
                  <c:v>192</c:v>
                </c:pt>
                <c:pt idx="385">
                  <c:v>192.5</c:v>
                </c:pt>
                <c:pt idx="386" formatCode="0.00">
                  <c:v>193</c:v>
                </c:pt>
                <c:pt idx="387">
                  <c:v>193.5</c:v>
                </c:pt>
                <c:pt idx="388" formatCode="0.00">
                  <c:v>194</c:v>
                </c:pt>
                <c:pt idx="389">
                  <c:v>194.5</c:v>
                </c:pt>
                <c:pt idx="390" formatCode="0.00">
                  <c:v>195</c:v>
                </c:pt>
                <c:pt idx="391">
                  <c:v>195.5</c:v>
                </c:pt>
                <c:pt idx="392" formatCode="0.00">
                  <c:v>196</c:v>
                </c:pt>
                <c:pt idx="393">
                  <c:v>196.5</c:v>
                </c:pt>
                <c:pt idx="394" formatCode="0.00">
                  <c:v>197</c:v>
                </c:pt>
                <c:pt idx="395">
                  <c:v>197.5</c:v>
                </c:pt>
                <c:pt idx="396" formatCode="0.00">
                  <c:v>198</c:v>
                </c:pt>
                <c:pt idx="397">
                  <c:v>198.5</c:v>
                </c:pt>
                <c:pt idx="398" formatCode="0.00">
                  <c:v>199</c:v>
                </c:pt>
                <c:pt idx="399">
                  <c:v>199.5</c:v>
                </c:pt>
              </c:numCache>
            </c:numRef>
          </c:xVal>
          <c:yVal>
            <c:numRef>
              <c:f>'Erlangovo rozdělení'!$AM$11:$AM$410</c:f>
              <c:numCache>
                <c:formatCode>General</c:formatCode>
                <c:ptCount val="400"/>
                <c:pt idx="0">
                  <c:v>3.5559333255719139E-12</c:v>
                </c:pt>
                <c:pt idx="1">
                  <c:v>0.10552958346305219</c:v>
                </c:pt>
                <c:pt idx="2">
                  <c:v>0.67425990441939709</c:v>
                </c:pt>
                <c:pt idx="3">
                  <c:v>0.95020915353584723</c:v>
                </c:pt>
                <c:pt idx="4">
                  <c:v>0.99543540622686499</c:v>
                </c:pt>
                <c:pt idx="5">
                  <c:v>0.99969483012227767</c:v>
                </c:pt>
                <c:pt idx="6">
                  <c:v>0.99998348387085445</c:v>
                </c:pt>
                <c:pt idx="7">
                  <c:v>0.99999923112840361</c:v>
                </c:pt>
                <c:pt idx="8">
                  <c:v>0.99999996801820967</c:v>
                </c:pt>
                <c:pt idx="9">
                  <c:v>0.99999999878084722</c:v>
                </c:pt>
                <c:pt idx="10">
                  <c:v>0.99999999995664879</c:v>
                </c:pt>
                <c:pt idx="11">
                  <c:v>0.9999999999985435</c:v>
                </c:pt>
                <c:pt idx="12">
                  <c:v>0.99999999999995337</c:v>
                </c:pt>
                <c:pt idx="13">
                  <c:v>0.99999999999999856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</c:numCache>
            </c:numRef>
          </c:yVal>
          <c:smooth val="1"/>
        </c:ser>
        <c:axId val="148896000"/>
        <c:axId val="147820544"/>
      </c:scatterChart>
      <c:valAx>
        <c:axId val="148896000"/>
        <c:scaling>
          <c:orientation val="minMax"/>
          <c:max val="20"/>
          <c:min val="0"/>
        </c:scaling>
        <c:axPos val="b"/>
        <c:numFmt formatCode="0" sourceLinked="0"/>
        <c:tickLblPos val="nextTo"/>
        <c:crossAx val="147820544"/>
        <c:crosses val="autoZero"/>
        <c:crossBetween val="midCat"/>
      </c:valAx>
      <c:valAx>
        <c:axId val="147820544"/>
        <c:scaling>
          <c:orientation val="minMax"/>
          <c:max val="1.05"/>
          <c:min val="0"/>
        </c:scaling>
        <c:axPos val="l"/>
        <c:numFmt formatCode="General" sourceLinked="1"/>
        <c:tickLblPos val="nextTo"/>
        <c:crossAx val="148896000"/>
        <c:crosses val="autoZero"/>
        <c:crossBetween val="midCat"/>
      </c:valAx>
      <c:spPr>
        <a:solidFill>
          <a:schemeClr val="accent5">
            <a:lumMod val="20000"/>
            <a:lumOff val="80000"/>
          </a:schemeClr>
        </a:solidFill>
      </c:spPr>
    </c:plotArea>
  </c:chart>
  <c:spPr>
    <a:solidFill>
      <a:schemeClr val="accent3">
        <a:lumMod val="60000"/>
        <a:lumOff val="40000"/>
      </a:schemeClr>
    </a:solidFill>
    <a:ln w="9525">
      <a:solidFill>
        <a:schemeClr val="tx1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Intenzita poruch Erlangova rozdělení</a:t>
            </a:r>
            <a:endParaRPr lang="en-US" sz="1200"/>
          </a:p>
        </c:rich>
      </c:tx>
    </c:title>
    <c:plotArea>
      <c:layout>
        <c:manualLayout>
          <c:layoutTarget val="inner"/>
          <c:xMode val="edge"/>
          <c:yMode val="edge"/>
          <c:x val="4.8830955854867304E-2"/>
          <c:y val="0.15059953032186807"/>
          <c:w val="0.90546213116928387"/>
          <c:h val="0.65945388405396699"/>
        </c:manualLayout>
      </c:layout>
      <c:scatterChart>
        <c:scatterStyle val="smoothMarker"/>
        <c:ser>
          <c:idx val="0"/>
          <c:order val="0"/>
          <c:tx>
            <c:strRef>
              <c:f>'Erlangovo rozdělení'!$BI$10</c:f>
              <c:strCache>
                <c:ptCount val="1"/>
                <c:pt idx="0">
                  <c:v>h(x)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'Erlangovo rozdělení'!$P$11:$P$410</c:f>
              <c:numCache>
                <c:formatCode>General</c:formatCode>
                <c:ptCount val="400"/>
                <c:pt idx="0" formatCode="0.00">
                  <c:v>0.01</c:v>
                </c:pt>
                <c:pt idx="1">
                  <c:v>0.5</c:v>
                </c:pt>
                <c:pt idx="2" formatCode="0.00">
                  <c:v>1</c:v>
                </c:pt>
                <c:pt idx="3">
                  <c:v>1.5</c:v>
                </c:pt>
                <c:pt idx="4" formatCode="0.00">
                  <c:v>2</c:v>
                </c:pt>
                <c:pt idx="5">
                  <c:v>2.5</c:v>
                </c:pt>
                <c:pt idx="6" formatCode="0.00">
                  <c:v>3</c:v>
                </c:pt>
                <c:pt idx="7">
                  <c:v>3.5</c:v>
                </c:pt>
                <c:pt idx="8" formatCode="0.00">
                  <c:v>4</c:v>
                </c:pt>
                <c:pt idx="9">
                  <c:v>4.5</c:v>
                </c:pt>
                <c:pt idx="10" formatCode="0.00">
                  <c:v>5</c:v>
                </c:pt>
                <c:pt idx="11">
                  <c:v>5.5</c:v>
                </c:pt>
                <c:pt idx="12" formatCode="0.00">
                  <c:v>6</c:v>
                </c:pt>
                <c:pt idx="13">
                  <c:v>6.5</c:v>
                </c:pt>
                <c:pt idx="14" formatCode="0.00">
                  <c:v>7</c:v>
                </c:pt>
                <c:pt idx="15">
                  <c:v>7.5</c:v>
                </c:pt>
                <c:pt idx="16" formatCode="0.00">
                  <c:v>8</c:v>
                </c:pt>
                <c:pt idx="17">
                  <c:v>8.5</c:v>
                </c:pt>
                <c:pt idx="18" formatCode="0.00">
                  <c:v>9</c:v>
                </c:pt>
                <c:pt idx="19">
                  <c:v>9.5</c:v>
                </c:pt>
                <c:pt idx="20" formatCode="0.00">
                  <c:v>10</c:v>
                </c:pt>
                <c:pt idx="21">
                  <c:v>10.5</c:v>
                </c:pt>
                <c:pt idx="22" formatCode="0.00">
                  <c:v>11</c:v>
                </c:pt>
                <c:pt idx="23">
                  <c:v>11.5</c:v>
                </c:pt>
                <c:pt idx="24" formatCode="0.00">
                  <c:v>12</c:v>
                </c:pt>
                <c:pt idx="25">
                  <c:v>12.5</c:v>
                </c:pt>
                <c:pt idx="26" formatCode="0.00">
                  <c:v>13</c:v>
                </c:pt>
                <c:pt idx="27">
                  <c:v>13.5</c:v>
                </c:pt>
                <c:pt idx="28" formatCode="0.00">
                  <c:v>14</c:v>
                </c:pt>
                <c:pt idx="29">
                  <c:v>14.5</c:v>
                </c:pt>
                <c:pt idx="30" formatCode="0.00">
                  <c:v>15</c:v>
                </c:pt>
                <c:pt idx="31">
                  <c:v>15.5</c:v>
                </c:pt>
                <c:pt idx="32" formatCode="0.00">
                  <c:v>16</c:v>
                </c:pt>
                <c:pt idx="33">
                  <c:v>16.5</c:v>
                </c:pt>
                <c:pt idx="34" formatCode="0.00">
                  <c:v>17</c:v>
                </c:pt>
                <c:pt idx="35">
                  <c:v>17.5</c:v>
                </c:pt>
                <c:pt idx="36" formatCode="0.00">
                  <c:v>18</c:v>
                </c:pt>
                <c:pt idx="37">
                  <c:v>18.5</c:v>
                </c:pt>
                <c:pt idx="38" formatCode="0.00">
                  <c:v>19</c:v>
                </c:pt>
                <c:pt idx="39">
                  <c:v>19.5</c:v>
                </c:pt>
                <c:pt idx="40" formatCode="0.00">
                  <c:v>20</c:v>
                </c:pt>
                <c:pt idx="41">
                  <c:v>20.5</c:v>
                </c:pt>
                <c:pt idx="42" formatCode="0.00">
                  <c:v>21</c:v>
                </c:pt>
                <c:pt idx="43">
                  <c:v>21.5</c:v>
                </c:pt>
                <c:pt idx="44" formatCode="0.00">
                  <c:v>22</c:v>
                </c:pt>
                <c:pt idx="45">
                  <c:v>22.5</c:v>
                </c:pt>
                <c:pt idx="46" formatCode="0.00">
                  <c:v>23</c:v>
                </c:pt>
                <c:pt idx="47">
                  <c:v>23.5</c:v>
                </c:pt>
                <c:pt idx="48" formatCode="0.00">
                  <c:v>24</c:v>
                </c:pt>
                <c:pt idx="49">
                  <c:v>24.5</c:v>
                </c:pt>
                <c:pt idx="50" formatCode="0.00">
                  <c:v>25</c:v>
                </c:pt>
                <c:pt idx="51">
                  <c:v>25.5</c:v>
                </c:pt>
                <c:pt idx="52" formatCode="0.00">
                  <c:v>26</c:v>
                </c:pt>
                <c:pt idx="53">
                  <c:v>26.5</c:v>
                </c:pt>
                <c:pt idx="54" formatCode="0.00">
                  <c:v>27</c:v>
                </c:pt>
                <c:pt idx="55">
                  <c:v>27.5</c:v>
                </c:pt>
                <c:pt idx="56" formatCode="0.00">
                  <c:v>28</c:v>
                </c:pt>
                <c:pt idx="57">
                  <c:v>28.5</c:v>
                </c:pt>
                <c:pt idx="58" formatCode="0.00">
                  <c:v>29</c:v>
                </c:pt>
                <c:pt idx="59">
                  <c:v>29.5</c:v>
                </c:pt>
                <c:pt idx="60" formatCode="0.00">
                  <c:v>30</c:v>
                </c:pt>
                <c:pt idx="61">
                  <c:v>30.5</c:v>
                </c:pt>
                <c:pt idx="62" formatCode="0.00">
                  <c:v>31</c:v>
                </c:pt>
                <c:pt idx="63">
                  <c:v>31.5</c:v>
                </c:pt>
                <c:pt idx="64" formatCode="0.00">
                  <c:v>32</c:v>
                </c:pt>
                <c:pt idx="65">
                  <c:v>32.5</c:v>
                </c:pt>
                <c:pt idx="66" formatCode="0.00">
                  <c:v>33</c:v>
                </c:pt>
                <c:pt idx="67">
                  <c:v>33.5</c:v>
                </c:pt>
                <c:pt idx="68" formatCode="0.00">
                  <c:v>34</c:v>
                </c:pt>
                <c:pt idx="69">
                  <c:v>34.5</c:v>
                </c:pt>
                <c:pt idx="70" formatCode="0.00">
                  <c:v>35</c:v>
                </c:pt>
                <c:pt idx="71">
                  <c:v>35.5</c:v>
                </c:pt>
                <c:pt idx="72" formatCode="0.00">
                  <c:v>36</c:v>
                </c:pt>
                <c:pt idx="73">
                  <c:v>36.5</c:v>
                </c:pt>
                <c:pt idx="74" formatCode="0.00">
                  <c:v>37</c:v>
                </c:pt>
                <c:pt idx="75">
                  <c:v>37.5</c:v>
                </c:pt>
                <c:pt idx="76" formatCode="0.00">
                  <c:v>38</c:v>
                </c:pt>
                <c:pt idx="77">
                  <c:v>38.5</c:v>
                </c:pt>
                <c:pt idx="78" formatCode="0.00">
                  <c:v>39</c:v>
                </c:pt>
                <c:pt idx="79">
                  <c:v>39.5</c:v>
                </c:pt>
                <c:pt idx="80" formatCode="0.00">
                  <c:v>40</c:v>
                </c:pt>
                <c:pt idx="81">
                  <c:v>40.5</c:v>
                </c:pt>
                <c:pt idx="82" formatCode="0.00">
                  <c:v>41</c:v>
                </c:pt>
                <c:pt idx="83">
                  <c:v>41.5</c:v>
                </c:pt>
                <c:pt idx="84" formatCode="0.00">
                  <c:v>42</c:v>
                </c:pt>
                <c:pt idx="85">
                  <c:v>42.5</c:v>
                </c:pt>
                <c:pt idx="86" formatCode="0.00">
                  <c:v>43</c:v>
                </c:pt>
                <c:pt idx="87">
                  <c:v>43.5</c:v>
                </c:pt>
                <c:pt idx="88" formatCode="0.00">
                  <c:v>44</c:v>
                </c:pt>
                <c:pt idx="89">
                  <c:v>44.5</c:v>
                </c:pt>
                <c:pt idx="90" formatCode="0.00">
                  <c:v>45</c:v>
                </c:pt>
                <c:pt idx="91">
                  <c:v>45.5</c:v>
                </c:pt>
                <c:pt idx="92" formatCode="0.00">
                  <c:v>46</c:v>
                </c:pt>
                <c:pt idx="93">
                  <c:v>46.5</c:v>
                </c:pt>
                <c:pt idx="94" formatCode="0.00">
                  <c:v>47</c:v>
                </c:pt>
                <c:pt idx="95">
                  <c:v>47.5</c:v>
                </c:pt>
                <c:pt idx="96" formatCode="0.00">
                  <c:v>48</c:v>
                </c:pt>
                <c:pt idx="97">
                  <c:v>48.5</c:v>
                </c:pt>
                <c:pt idx="98" formatCode="0.00">
                  <c:v>49</c:v>
                </c:pt>
                <c:pt idx="99">
                  <c:v>49.5</c:v>
                </c:pt>
                <c:pt idx="100" formatCode="0.00">
                  <c:v>50</c:v>
                </c:pt>
                <c:pt idx="101">
                  <c:v>50.5</c:v>
                </c:pt>
                <c:pt idx="102" formatCode="0.00">
                  <c:v>51</c:v>
                </c:pt>
                <c:pt idx="103">
                  <c:v>51.5</c:v>
                </c:pt>
                <c:pt idx="104" formatCode="0.00">
                  <c:v>52</c:v>
                </c:pt>
                <c:pt idx="105">
                  <c:v>52.5</c:v>
                </c:pt>
                <c:pt idx="106" formatCode="0.00">
                  <c:v>53</c:v>
                </c:pt>
                <c:pt idx="107">
                  <c:v>53.5</c:v>
                </c:pt>
                <c:pt idx="108" formatCode="0.00">
                  <c:v>54</c:v>
                </c:pt>
                <c:pt idx="109">
                  <c:v>54.5</c:v>
                </c:pt>
                <c:pt idx="110" formatCode="0.00">
                  <c:v>55</c:v>
                </c:pt>
                <c:pt idx="111">
                  <c:v>55.5</c:v>
                </c:pt>
                <c:pt idx="112" formatCode="0.00">
                  <c:v>56</c:v>
                </c:pt>
                <c:pt idx="113">
                  <c:v>56.5</c:v>
                </c:pt>
                <c:pt idx="114" formatCode="0.00">
                  <c:v>57</c:v>
                </c:pt>
                <c:pt idx="115">
                  <c:v>57.5</c:v>
                </c:pt>
                <c:pt idx="116" formatCode="0.00">
                  <c:v>58</c:v>
                </c:pt>
                <c:pt idx="117">
                  <c:v>58.5</c:v>
                </c:pt>
                <c:pt idx="118" formatCode="0.00">
                  <c:v>59</c:v>
                </c:pt>
                <c:pt idx="119">
                  <c:v>59.5</c:v>
                </c:pt>
                <c:pt idx="120" formatCode="0.00">
                  <c:v>60</c:v>
                </c:pt>
                <c:pt idx="121">
                  <c:v>60.5</c:v>
                </c:pt>
                <c:pt idx="122" formatCode="0.00">
                  <c:v>61</c:v>
                </c:pt>
                <c:pt idx="123">
                  <c:v>61.5</c:v>
                </c:pt>
                <c:pt idx="124" formatCode="0.00">
                  <c:v>62</c:v>
                </c:pt>
                <c:pt idx="125">
                  <c:v>62.5</c:v>
                </c:pt>
                <c:pt idx="126" formatCode="0.00">
                  <c:v>63</c:v>
                </c:pt>
                <c:pt idx="127">
                  <c:v>63.5</c:v>
                </c:pt>
                <c:pt idx="128" formatCode="0.00">
                  <c:v>64</c:v>
                </c:pt>
                <c:pt idx="129">
                  <c:v>64.5</c:v>
                </c:pt>
                <c:pt idx="130" formatCode="0.00">
                  <c:v>65</c:v>
                </c:pt>
                <c:pt idx="131">
                  <c:v>65.5</c:v>
                </c:pt>
                <c:pt idx="132" formatCode="0.00">
                  <c:v>66</c:v>
                </c:pt>
                <c:pt idx="133">
                  <c:v>66.5</c:v>
                </c:pt>
                <c:pt idx="134" formatCode="0.00">
                  <c:v>67</c:v>
                </c:pt>
                <c:pt idx="135">
                  <c:v>67.5</c:v>
                </c:pt>
                <c:pt idx="136" formatCode="0.00">
                  <c:v>68</c:v>
                </c:pt>
                <c:pt idx="137">
                  <c:v>68.5</c:v>
                </c:pt>
                <c:pt idx="138" formatCode="0.00">
                  <c:v>69</c:v>
                </c:pt>
                <c:pt idx="139">
                  <c:v>69.5</c:v>
                </c:pt>
                <c:pt idx="140" formatCode="0.00">
                  <c:v>70</c:v>
                </c:pt>
                <c:pt idx="141">
                  <c:v>70.5</c:v>
                </c:pt>
                <c:pt idx="142" formatCode="0.00">
                  <c:v>71</c:v>
                </c:pt>
                <c:pt idx="143">
                  <c:v>71.5</c:v>
                </c:pt>
                <c:pt idx="144" formatCode="0.00">
                  <c:v>72</c:v>
                </c:pt>
                <c:pt idx="145">
                  <c:v>72.5</c:v>
                </c:pt>
                <c:pt idx="146" formatCode="0.00">
                  <c:v>73</c:v>
                </c:pt>
                <c:pt idx="147">
                  <c:v>73.5</c:v>
                </c:pt>
                <c:pt idx="148" formatCode="0.00">
                  <c:v>74</c:v>
                </c:pt>
                <c:pt idx="149">
                  <c:v>74.5</c:v>
                </c:pt>
                <c:pt idx="150" formatCode="0.00">
                  <c:v>75</c:v>
                </c:pt>
                <c:pt idx="151">
                  <c:v>75.5</c:v>
                </c:pt>
                <c:pt idx="152" formatCode="0.00">
                  <c:v>76</c:v>
                </c:pt>
                <c:pt idx="153">
                  <c:v>76.5</c:v>
                </c:pt>
                <c:pt idx="154" formatCode="0.00">
                  <c:v>77</c:v>
                </c:pt>
                <c:pt idx="155">
                  <c:v>77.5</c:v>
                </c:pt>
                <c:pt idx="156" formatCode="0.00">
                  <c:v>78</c:v>
                </c:pt>
                <c:pt idx="157">
                  <c:v>78.5</c:v>
                </c:pt>
                <c:pt idx="158" formatCode="0.00">
                  <c:v>79</c:v>
                </c:pt>
                <c:pt idx="159">
                  <c:v>79.5</c:v>
                </c:pt>
                <c:pt idx="160" formatCode="0.00">
                  <c:v>80</c:v>
                </c:pt>
                <c:pt idx="161">
                  <c:v>80.5</c:v>
                </c:pt>
                <c:pt idx="162" formatCode="0.00">
                  <c:v>81</c:v>
                </c:pt>
                <c:pt idx="163">
                  <c:v>81.5</c:v>
                </c:pt>
                <c:pt idx="164" formatCode="0.00">
                  <c:v>82</c:v>
                </c:pt>
                <c:pt idx="165">
                  <c:v>82.5</c:v>
                </c:pt>
                <c:pt idx="166" formatCode="0.00">
                  <c:v>83</c:v>
                </c:pt>
                <c:pt idx="167">
                  <c:v>83.5</c:v>
                </c:pt>
                <c:pt idx="168" formatCode="0.00">
                  <c:v>84</c:v>
                </c:pt>
                <c:pt idx="169">
                  <c:v>84.5</c:v>
                </c:pt>
                <c:pt idx="170" formatCode="0.00">
                  <c:v>85</c:v>
                </c:pt>
                <c:pt idx="171">
                  <c:v>85.5</c:v>
                </c:pt>
                <c:pt idx="172" formatCode="0.00">
                  <c:v>86</c:v>
                </c:pt>
                <c:pt idx="173">
                  <c:v>86.5</c:v>
                </c:pt>
                <c:pt idx="174" formatCode="0.00">
                  <c:v>87</c:v>
                </c:pt>
                <c:pt idx="175">
                  <c:v>87.5</c:v>
                </c:pt>
                <c:pt idx="176" formatCode="0.00">
                  <c:v>88</c:v>
                </c:pt>
                <c:pt idx="177">
                  <c:v>88.5</c:v>
                </c:pt>
                <c:pt idx="178" formatCode="0.00">
                  <c:v>89</c:v>
                </c:pt>
                <c:pt idx="179">
                  <c:v>89.5</c:v>
                </c:pt>
                <c:pt idx="180" formatCode="0.00">
                  <c:v>90</c:v>
                </c:pt>
                <c:pt idx="181">
                  <c:v>90.5</c:v>
                </c:pt>
                <c:pt idx="182" formatCode="0.00">
                  <c:v>91</c:v>
                </c:pt>
                <c:pt idx="183">
                  <c:v>91.5</c:v>
                </c:pt>
                <c:pt idx="184" formatCode="0.00">
                  <c:v>92</c:v>
                </c:pt>
                <c:pt idx="185">
                  <c:v>92.5</c:v>
                </c:pt>
                <c:pt idx="186" formatCode="0.00">
                  <c:v>93</c:v>
                </c:pt>
                <c:pt idx="187">
                  <c:v>93.5</c:v>
                </c:pt>
                <c:pt idx="188" formatCode="0.00">
                  <c:v>94</c:v>
                </c:pt>
                <c:pt idx="189">
                  <c:v>94.5</c:v>
                </c:pt>
                <c:pt idx="190" formatCode="0.00">
                  <c:v>95</c:v>
                </c:pt>
                <c:pt idx="191">
                  <c:v>95.5</c:v>
                </c:pt>
                <c:pt idx="192" formatCode="0.00">
                  <c:v>96</c:v>
                </c:pt>
                <c:pt idx="193">
                  <c:v>96.5</c:v>
                </c:pt>
                <c:pt idx="194" formatCode="0.00">
                  <c:v>97</c:v>
                </c:pt>
                <c:pt idx="195">
                  <c:v>97.5</c:v>
                </c:pt>
                <c:pt idx="196" formatCode="0.00">
                  <c:v>98</c:v>
                </c:pt>
                <c:pt idx="197">
                  <c:v>98.5</c:v>
                </c:pt>
                <c:pt idx="198" formatCode="0.00">
                  <c:v>99</c:v>
                </c:pt>
                <c:pt idx="199">
                  <c:v>99.5</c:v>
                </c:pt>
                <c:pt idx="200" formatCode="0.00">
                  <c:v>100</c:v>
                </c:pt>
                <c:pt idx="201">
                  <c:v>100.5</c:v>
                </c:pt>
                <c:pt idx="202" formatCode="0.00">
                  <c:v>101</c:v>
                </c:pt>
                <c:pt idx="203">
                  <c:v>101.5</c:v>
                </c:pt>
                <c:pt idx="204" formatCode="0.00">
                  <c:v>102</c:v>
                </c:pt>
                <c:pt idx="205">
                  <c:v>102.5</c:v>
                </c:pt>
                <c:pt idx="206" formatCode="0.00">
                  <c:v>103</c:v>
                </c:pt>
                <c:pt idx="207">
                  <c:v>103.5</c:v>
                </c:pt>
                <c:pt idx="208" formatCode="0.00">
                  <c:v>104</c:v>
                </c:pt>
                <c:pt idx="209">
                  <c:v>104.5</c:v>
                </c:pt>
                <c:pt idx="210" formatCode="0.00">
                  <c:v>105</c:v>
                </c:pt>
                <c:pt idx="211">
                  <c:v>105.5</c:v>
                </c:pt>
                <c:pt idx="212" formatCode="0.00">
                  <c:v>106</c:v>
                </c:pt>
                <c:pt idx="213">
                  <c:v>106.5</c:v>
                </c:pt>
                <c:pt idx="214" formatCode="0.00">
                  <c:v>107</c:v>
                </c:pt>
                <c:pt idx="215">
                  <c:v>107.5</c:v>
                </c:pt>
                <c:pt idx="216" formatCode="0.00">
                  <c:v>108</c:v>
                </c:pt>
                <c:pt idx="217">
                  <c:v>108.5</c:v>
                </c:pt>
                <c:pt idx="218" formatCode="0.00">
                  <c:v>109</c:v>
                </c:pt>
                <c:pt idx="219">
                  <c:v>109.5</c:v>
                </c:pt>
                <c:pt idx="220" formatCode="0.00">
                  <c:v>110</c:v>
                </c:pt>
                <c:pt idx="221">
                  <c:v>110.5</c:v>
                </c:pt>
                <c:pt idx="222" formatCode="0.00">
                  <c:v>111</c:v>
                </c:pt>
                <c:pt idx="223">
                  <c:v>111.5</c:v>
                </c:pt>
                <c:pt idx="224" formatCode="0.00">
                  <c:v>112</c:v>
                </c:pt>
                <c:pt idx="225">
                  <c:v>112.5</c:v>
                </c:pt>
                <c:pt idx="226" formatCode="0.00">
                  <c:v>113</c:v>
                </c:pt>
                <c:pt idx="227">
                  <c:v>113.5</c:v>
                </c:pt>
                <c:pt idx="228" formatCode="0.00">
                  <c:v>114</c:v>
                </c:pt>
                <c:pt idx="229">
                  <c:v>114.5</c:v>
                </c:pt>
                <c:pt idx="230" formatCode="0.00">
                  <c:v>115</c:v>
                </c:pt>
                <c:pt idx="231">
                  <c:v>115.5</c:v>
                </c:pt>
                <c:pt idx="232" formatCode="0.00">
                  <c:v>116</c:v>
                </c:pt>
                <c:pt idx="233">
                  <c:v>116.5</c:v>
                </c:pt>
                <c:pt idx="234" formatCode="0.00">
                  <c:v>117</c:v>
                </c:pt>
                <c:pt idx="235">
                  <c:v>117.5</c:v>
                </c:pt>
                <c:pt idx="236" formatCode="0.00">
                  <c:v>118</c:v>
                </c:pt>
                <c:pt idx="237">
                  <c:v>118.5</c:v>
                </c:pt>
                <c:pt idx="238" formatCode="0.00">
                  <c:v>119</c:v>
                </c:pt>
                <c:pt idx="239">
                  <c:v>119.5</c:v>
                </c:pt>
                <c:pt idx="240" formatCode="0.00">
                  <c:v>120</c:v>
                </c:pt>
                <c:pt idx="241">
                  <c:v>120.5</c:v>
                </c:pt>
                <c:pt idx="242" formatCode="0.00">
                  <c:v>121</c:v>
                </c:pt>
                <c:pt idx="243">
                  <c:v>121.5</c:v>
                </c:pt>
                <c:pt idx="244" formatCode="0.00">
                  <c:v>122</c:v>
                </c:pt>
                <c:pt idx="245">
                  <c:v>122.5</c:v>
                </c:pt>
                <c:pt idx="246" formatCode="0.00">
                  <c:v>123</c:v>
                </c:pt>
                <c:pt idx="247">
                  <c:v>123.5</c:v>
                </c:pt>
                <c:pt idx="248" formatCode="0.00">
                  <c:v>124</c:v>
                </c:pt>
                <c:pt idx="249">
                  <c:v>124.5</c:v>
                </c:pt>
                <c:pt idx="250" formatCode="0.00">
                  <c:v>125</c:v>
                </c:pt>
                <c:pt idx="251">
                  <c:v>125.5</c:v>
                </c:pt>
                <c:pt idx="252" formatCode="0.00">
                  <c:v>126</c:v>
                </c:pt>
                <c:pt idx="253">
                  <c:v>126.5</c:v>
                </c:pt>
                <c:pt idx="254" formatCode="0.00">
                  <c:v>127</c:v>
                </c:pt>
                <c:pt idx="255">
                  <c:v>127.5</c:v>
                </c:pt>
                <c:pt idx="256" formatCode="0.00">
                  <c:v>128</c:v>
                </c:pt>
                <c:pt idx="257">
                  <c:v>128.5</c:v>
                </c:pt>
                <c:pt idx="258" formatCode="0.00">
                  <c:v>129</c:v>
                </c:pt>
                <c:pt idx="259">
                  <c:v>129.5</c:v>
                </c:pt>
                <c:pt idx="260" formatCode="0.00">
                  <c:v>130</c:v>
                </c:pt>
                <c:pt idx="261">
                  <c:v>130.5</c:v>
                </c:pt>
                <c:pt idx="262" formatCode="0.00">
                  <c:v>131</c:v>
                </c:pt>
                <c:pt idx="263">
                  <c:v>131.5</c:v>
                </c:pt>
                <c:pt idx="264" formatCode="0.00">
                  <c:v>132</c:v>
                </c:pt>
                <c:pt idx="265">
                  <c:v>132.5</c:v>
                </c:pt>
                <c:pt idx="266" formatCode="0.00">
                  <c:v>133</c:v>
                </c:pt>
                <c:pt idx="267">
                  <c:v>133.5</c:v>
                </c:pt>
                <c:pt idx="268" formatCode="0.00">
                  <c:v>134</c:v>
                </c:pt>
                <c:pt idx="269">
                  <c:v>134.5</c:v>
                </c:pt>
                <c:pt idx="270" formatCode="0.00">
                  <c:v>135</c:v>
                </c:pt>
                <c:pt idx="271">
                  <c:v>135.5</c:v>
                </c:pt>
                <c:pt idx="272" formatCode="0.00">
                  <c:v>136</c:v>
                </c:pt>
                <c:pt idx="273">
                  <c:v>136.5</c:v>
                </c:pt>
                <c:pt idx="274" formatCode="0.00">
                  <c:v>137</c:v>
                </c:pt>
                <c:pt idx="275">
                  <c:v>137.5</c:v>
                </c:pt>
                <c:pt idx="276" formatCode="0.00">
                  <c:v>138</c:v>
                </c:pt>
                <c:pt idx="277">
                  <c:v>138.5</c:v>
                </c:pt>
                <c:pt idx="278" formatCode="0.00">
                  <c:v>139</c:v>
                </c:pt>
                <c:pt idx="279">
                  <c:v>139.5</c:v>
                </c:pt>
                <c:pt idx="280" formatCode="0.00">
                  <c:v>140</c:v>
                </c:pt>
                <c:pt idx="281">
                  <c:v>140.5</c:v>
                </c:pt>
                <c:pt idx="282" formatCode="0.00">
                  <c:v>141</c:v>
                </c:pt>
                <c:pt idx="283">
                  <c:v>141.5</c:v>
                </c:pt>
                <c:pt idx="284" formatCode="0.00">
                  <c:v>142</c:v>
                </c:pt>
                <c:pt idx="285">
                  <c:v>142.5</c:v>
                </c:pt>
                <c:pt idx="286" formatCode="0.00">
                  <c:v>143</c:v>
                </c:pt>
                <c:pt idx="287">
                  <c:v>143.5</c:v>
                </c:pt>
                <c:pt idx="288" formatCode="0.00">
                  <c:v>144</c:v>
                </c:pt>
                <c:pt idx="289">
                  <c:v>144.5</c:v>
                </c:pt>
                <c:pt idx="290" formatCode="0.00">
                  <c:v>145</c:v>
                </c:pt>
                <c:pt idx="291">
                  <c:v>145.5</c:v>
                </c:pt>
                <c:pt idx="292" formatCode="0.00">
                  <c:v>146</c:v>
                </c:pt>
                <c:pt idx="293">
                  <c:v>146.5</c:v>
                </c:pt>
                <c:pt idx="294" formatCode="0.00">
                  <c:v>147</c:v>
                </c:pt>
                <c:pt idx="295">
                  <c:v>147.5</c:v>
                </c:pt>
                <c:pt idx="296" formatCode="0.00">
                  <c:v>148</c:v>
                </c:pt>
                <c:pt idx="297">
                  <c:v>148.5</c:v>
                </c:pt>
                <c:pt idx="298" formatCode="0.00">
                  <c:v>149</c:v>
                </c:pt>
                <c:pt idx="299">
                  <c:v>149.5</c:v>
                </c:pt>
                <c:pt idx="300" formatCode="0.00">
                  <c:v>150</c:v>
                </c:pt>
                <c:pt idx="301">
                  <c:v>150.5</c:v>
                </c:pt>
                <c:pt idx="302" formatCode="0.00">
                  <c:v>151</c:v>
                </c:pt>
                <c:pt idx="303">
                  <c:v>151.5</c:v>
                </c:pt>
                <c:pt idx="304" formatCode="0.00">
                  <c:v>152</c:v>
                </c:pt>
                <c:pt idx="305">
                  <c:v>152.5</c:v>
                </c:pt>
                <c:pt idx="306" formatCode="0.00">
                  <c:v>153</c:v>
                </c:pt>
                <c:pt idx="307">
                  <c:v>153.5</c:v>
                </c:pt>
                <c:pt idx="308" formatCode="0.00">
                  <c:v>154</c:v>
                </c:pt>
                <c:pt idx="309">
                  <c:v>154.5</c:v>
                </c:pt>
                <c:pt idx="310" formatCode="0.00">
                  <c:v>155</c:v>
                </c:pt>
                <c:pt idx="311">
                  <c:v>155.5</c:v>
                </c:pt>
                <c:pt idx="312" formatCode="0.00">
                  <c:v>156</c:v>
                </c:pt>
                <c:pt idx="313">
                  <c:v>156.5</c:v>
                </c:pt>
                <c:pt idx="314" formatCode="0.00">
                  <c:v>157</c:v>
                </c:pt>
                <c:pt idx="315">
                  <c:v>157.5</c:v>
                </c:pt>
                <c:pt idx="316" formatCode="0.00">
                  <c:v>158</c:v>
                </c:pt>
                <c:pt idx="317">
                  <c:v>158.5</c:v>
                </c:pt>
                <c:pt idx="318" formatCode="0.00">
                  <c:v>159</c:v>
                </c:pt>
                <c:pt idx="319">
                  <c:v>159.5</c:v>
                </c:pt>
                <c:pt idx="320" formatCode="0.00">
                  <c:v>160</c:v>
                </c:pt>
                <c:pt idx="321">
                  <c:v>160.5</c:v>
                </c:pt>
                <c:pt idx="322" formatCode="0.00">
                  <c:v>161</c:v>
                </c:pt>
                <c:pt idx="323">
                  <c:v>161.5</c:v>
                </c:pt>
                <c:pt idx="324" formatCode="0.00">
                  <c:v>162</c:v>
                </c:pt>
                <c:pt idx="325">
                  <c:v>162.5</c:v>
                </c:pt>
                <c:pt idx="326" formatCode="0.00">
                  <c:v>163</c:v>
                </c:pt>
                <c:pt idx="327">
                  <c:v>163.5</c:v>
                </c:pt>
                <c:pt idx="328" formatCode="0.00">
                  <c:v>164</c:v>
                </c:pt>
                <c:pt idx="329">
                  <c:v>164.5</c:v>
                </c:pt>
                <c:pt idx="330" formatCode="0.00">
                  <c:v>165</c:v>
                </c:pt>
                <c:pt idx="331">
                  <c:v>165.5</c:v>
                </c:pt>
                <c:pt idx="332" formatCode="0.00">
                  <c:v>166</c:v>
                </c:pt>
                <c:pt idx="333">
                  <c:v>166.5</c:v>
                </c:pt>
                <c:pt idx="334" formatCode="0.00">
                  <c:v>167</c:v>
                </c:pt>
                <c:pt idx="335">
                  <c:v>167.5</c:v>
                </c:pt>
                <c:pt idx="336" formatCode="0.00">
                  <c:v>168</c:v>
                </c:pt>
                <c:pt idx="337">
                  <c:v>168.5</c:v>
                </c:pt>
                <c:pt idx="338" formatCode="0.00">
                  <c:v>169</c:v>
                </c:pt>
                <c:pt idx="339">
                  <c:v>169.5</c:v>
                </c:pt>
                <c:pt idx="340" formatCode="0.00">
                  <c:v>170</c:v>
                </c:pt>
                <c:pt idx="341">
                  <c:v>170.5</c:v>
                </c:pt>
                <c:pt idx="342" formatCode="0.00">
                  <c:v>171</c:v>
                </c:pt>
                <c:pt idx="343">
                  <c:v>171.5</c:v>
                </c:pt>
                <c:pt idx="344" formatCode="0.00">
                  <c:v>172</c:v>
                </c:pt>
                <c:pt idx="345">
                  <c:v>172.5</c:v>
                </c:pt>
                <c:pt idx="346" formatCode="0.00">
                  <c:v>173</c:v>
                </c:pt>
                <c:pt idx="347">
                  <c:v>173.5</c:v>
                </c:pt>
                <c:pt idx="348" formatCode="0.00">
                  <c:v>174</c:v>
                </c:pt>
                <c:pt idx="349">
                  <c:v>174.5</c:v>
                </c:pt>
                <c:pt idx="350" formatCode="0.00">
                  <c:v>175</c:v>
                </c:pt>
                <c:pt idx="351">
                  <c:v>175.5</c:v>
                </c:pt>
                <c:pt idx="352" formatCode="0.00">
                  <c:v>176</c:v>
                </c:pt>
                <c:pt idx="353">
                  <c:v>176.5</c:v>
                </c:pt>
                <c:pt idx="354" formatCode="0.00">
                  <c:v>177</c:v>
                </c:pt>
                <c:pt idx="355">
                  <c:v>177.5</c:v>
                </c:pt>
                <c:pt idx="356" formatCode="0.00">
                  <c:v>178</c:v>
                </c:pt>
                <c:pt idx="357">
                  <c:v>178.5</c:v>
                </c:pt>
                <c:pt idx="358" formatCode="0.00">
                  <c:v>179</c:v>
                </c:pt>
                <c:pt idx="359">
                  <c:v>179.5</c:v>
                </c:pt>
                <c:pt idx="360" formatCode="0.00">
                  <c:v>180</c:v>
                </c:pt>
                <c:pt idx="361">
                  <c:v>180.5</c:v>
                </c:pt>
                <c:pt idx="362" formatCode="0.00">
                  <c:v>181</c:v>
                </c:pt>
                <c:pt idx="363">
                  <c:v>181.5</c:v>
                </c:pt>
                <c:pt idx="364" formatCode="0.00">
                  <c:v>182</c:v>
                </c:pt>
                <c:pt idx="365">
                  <c:v>182.5</c:v>
                </c:pt>
                <c:pt idx="366" formatCode="0.00">
                  <c:v>183</c:v>
                </c:pt>
                <c:pt idx="367">
                  <c:v>183.5</c:v>
                </c:pt>
                <c:pt idx="368" formatCode="0.00">
                  <c:v>184</c:v>
                </c:pt>
                <c:pt idx="369">
                  <c:v>184.5</c:v>
                </c:pt>
                <c:pt idx="370" formatCode="0.00">
                  <c:v>185</c:v>
                </c:pt>
                <c:pt idx="371">
                  <c:v>185.5</c:v>
                </c:pt>
                <c:pt idx="372" formatCode="0.00">
                  <c:v>186</c:v>
                </c:pt>
                <c:pt idx="373">
                  <c:v>186.5</c:v>
                </c:pt>
                <c:pt idx="374" formatCode="0.00">
                  <c:v>187</c:v>
                </c:pt>
                <c:pt idx="375">
                  <c:v>187.5</c:v>
                </c:pt>
                <c:pt idx="376" formatCode="0.00">
                  <c:v>188</c:v>
                </c:pt>
                <c:pt idx="377">
                  <c:v>188.5</c:v>
                </c:pt>
                <c:pt idx="378" formatCode="0.00">
                  <c:v>189</c:v>
                </c:pt>
                <c:pt idx="379">
                  <c:v>189.5</c:v>
                </c:pt>
                <c:pt idx="380" formatCode="0.00">
                  <c:v>190</c:v>
                </c:pt>
                <c:pt idx="381">
                  <c:v>190.5</c:v>
                </c:pt>
                <c:pt idx="382" formatCode="0.00">
                  <c:v>191</c:v>
                </c:pt>
                <c:pt idx="383">
                  <c:v>191.5</c:v>
                </c:pt>
                <c:pt idx="384" formatCode="0.00">
                  <c:v>192</c:v>
                </c:pt>
                <c:pt idx="385">
                  <c:v>192.5</c:v>
                </c:pt>
                <c:pt idx="386" formatCode="0.00">
                  <c:v>193</c:v>
                </c:pt>
                <c:pt idx="387">
                  <c:v>193.5</c:v>
                </c:pt>
                <c:pt idx="388" formatCode="0.00">
                  <c:v>194</c:v>
                </c:pt>
                <c:pt idx="389">
                  <c:v>194.5</c:v>
                </c:pt>
                <c:pt idx="390" formatCode="0.00">
                  <c:v>195</c:v>
                </c:pt>
                <c:pt idx="391">
                  <c:v>195.5</c:v>
                </c:pt>
                <c:pt idx="392" formatCode="0.00">
                  <c:v>196</c:v>
                </c:pt>
                <c:pt idx="393">
                  <c:v>196.5</c:v>
                </c:pt>
                <c:pt idx="394" formatCode="0.00">
                  <c:v>197</c:v>
                </c:pt>
                <c:pt idx="395">
                  <c:v>197.5</c:v>
                </c:pt>
                <c:pt idx="396" formatCode="0.00">
                  <c:v>198</c:v>
                </c:pt>
                <c:pt idx="397">
                  <c:v>198.5</c:v>
                </c:pt>
                <c:pt idx="398" formatCode="0.00">
                  <c:v>199</c:v>
                </c:pt>
                <c:pt idx="399">
                  <c:v>199.5</c:v>
                </c:pt>
              </c:numCache>
            </c:numRef>
          </c:xVal>
          <c:yVal>
            <c:numRef>
              <c:f>'Erlangovo rozdělení'!$BI$11:$BI$410</c:f>
              <c:numCache>
                <c:formatCode>General</c:formatCode>
                <c:ptCount val="400"/>
                <c:pt idx="0">
                  <c:v>2.4646081400949701E-9</c:v>
                </c:pt>
                <c:pt idx="1">
                  <c:v>0.89711472203706277</c:v>
                </c:pt>
                <c:pt idx="2">
                  <c:v>3.035704651575569</c:v>
                </c:pt>
                <c:pt idx="3">
                  <c:v>4.3557763933788429</c:v>
                </c:pt>
                <c:pt idx="4">
                  <c:v>5.1402254677203265</c:v>
                </c:pt>
                <c:pt idx="5">
                  <c:v>5.6472824989552226</c:v>
                </c:pt>
                <c:pt idx="6">
                  <c:v>5.9992530323082489</c:v>
                </c:pt>
                <c:pt idx="7">
                  <c:v>6.2570433889232859</c:v>
                </c:pt>
                <c:pt idx="8">
                  <c:v>6.4536987610678533</c:v>
                </c:pt>
                <c:pt idx="9">
                  <c:v>6.6085359813140805</c:v>
                </c:pt>
                <c:pt idx="10">
                  <c:v>6.7335527880886961</c:v>
                </c:pt>
                <c:pt idx="11">
                  <c:v>6.8365768813094823</c:v>
                </c:pt>
                <c:pt idx="12">
                  <c:v>6.9229257634478554</c:v>
                </c:pt>
                <c:pt idx="13">
                  <c:v>6.9963351535944707</c:v>
                </c:pt>
                <c:pt idx="14">
                  <c:v>7.0595049412981741</c:v>
                </c:pt>
                <c:pt idx="15">
                  <c:v>7.1144341648380154</c:v>
                </c:pt>
                <c:pt idx="16">
                  <c:v>7.1626341547669625</c:v>
                </c:pt>
                <c:pt idx="17">
                  <c:v>7.2052684856808673</c:v>
                </c:pt>
                <c:pt idx="18">
                  <c:v>7.2432474228897359</c:v>
                </c:pt>
                <c:pt idx="19">
                  <c:v>7.2772932139516708</c:v>
                </c:pt>
                <c:pt idx="20">
                  <c:v>7.3079861982612142</c:v>
                </c:pt>
                <c:pt idx="21">
                  <c:v>7.3357979952778161</c:v>
                </c:pt>
                <c:pt idx="22">
                  <c:v>7.3611158032491968</c:v>
                </c:pt>
                <c:pt idx="23">
                  <c:v>7.3842604652063306</c:v>
                </c:pt>
                <c:pt idx="24">
                  <c:v>7.405500089473894</c:v>
                </c:pt>
                <c:pt idx="25">
                  <c:v>7.4250604497249224</c:v>
                </c:pt>
                <c:pt idx="26">
                  <c:v>7.4431330186831897</c:v>
                </c:pt>
                <c:pt idx="27">
                  <c:v>7.4598812403108337</c:v>
                </c:pt>
                <c:pt idx="28">
                  <c:v>7.4754454749629504</c:v>
                </c:pt>
                <c:pt idx="29">
                  <c:v>7.4899469337486071</c:v>
                </c:pt>
                <c:pt idx="30">
                  <c:v>7.5034908350874971</c:v>
                </c:pt>
                <c:pt idx="31">
                  <c:v>7.5161689570592172</c:v>
                </c:pt>
                <c:pt idx="32">
                  <c:v>7.5280617162489865</c:v>
                </c:pt>
                <c:pt idx="33">
                  <c:v>7.5392398724613914</c:v>
                </c:pt>
                <c:pt idx="34">
                  <c:v>7.5497659355423217</c:v>
                </c:pt>
                <c:pt idx="35">
                  <c:v>7.559695333301911</c:v>
                </c:pt>
                <c:pt idx="36">
                  <c:v>7.5690773865514149</c:v>
                </c:pt>
                <c:pt idx="37">
                  <c:v>7.5779561274127207</c:v>
                </c:pt>
                <c:pt idx="38">
                  <c:v>7.5863709895168254</c:v>
                </c:pt>
                <c:pt idx="39">
                  <c:v>7.5943573928895347</c:v>
                </c:pt>
                <c:pt idx="40">
                  <c:v>7.601947241802077</c:v>
                </c:pt>
                <c:pt idx="41">
                  <c:v>7.6091693503275248</c:v>
                </c:pt>
                <c:pt idx="42">
                  <c:v>7.6160498075586043</c:v>
                </c:pt>
                <c:pt idx="43">
                  <c:v>7.6226122922356359</c:v>
                </c:pt>
                <c:pt idx="44">
                  <c:v>7.6288783447740833</c:v>
                </c:pt>
                <c:pt idx="45">
                  <c:v>7.6348676032714247</c:v>
                </c:pt>
                <c:pt idx="46">
                  <c:v>7.6405980089367969</c:v>
                </c:pt>
                <c:pt idx="47">
                  <c:v>7.6460859854668479</c:v>
                </c:pt>
                <c:pt idx="48">
                  <c:v>7.6513465961423606</c:v>
                </c:pt>
                <c:pt idx="49">
                  <c:v>7.6563936818080736</c:v>
                </c:pt>
                <c:pt idx="50">
                  <c:v>7.6612399823953012</c:v>
                </c:pt>
                <c:pt idx="51">
                  <c:v>7.6658972442324949</c:v>
                </c:pt>
                <c:pt idx="52">
                  <c:v>7.670376315045484</c:v>
                </c:pt>
                <c:pt idx="53">
                  <c:v>7.6746872282638163</c:v>
                </c:pt>
                <c:pt idx="54">
                  <c:v>7.6788392780116492</c:v>
                </c:pt>
                <c:pt idx="55">
                  <c:v>7.682841085962103</c:v>
                </c:pt>
                <c:pt idx="56">
                  <c:v>7.686700661066685</c:v>
                </c:pt>
                <c:pt idx="57">
                  <c:v>7.6904254530300822</c:v>
                </c:pt>
                <c:pt idx="58">
                  <c:v>7.6940224002812441</c:v>
                </c:pt>
                <c:pt idx="59">
                  <c:v>7.6974979730904263</c:v>
                </c:pt>
                <c:pt idx="60">
                  <c:v>7.7008582123956604</c:v>
                </c:pt>
                <c:pt idx="61">
                  <c:v>7.7041087648285318</c:v>
                </c:pt>
                <c:pt idx="62">
                  <c:v>7.7072549143664171</c:v>
                </c:pt>
                <c:pt idx="63">
                  <c:v>7.7103016109841169</c:v>
                </c:pt>
                <c:pt idx="64">
                  <c:v>7.7132534966316673</c:v>
                </c:pt>
                <c:pt idx="65">
                  <c:v>7.7161149288248714</c:v>
                </c:pt>
                <c:pt idx="66">
                  <c:v>7.7188900021006743</c:v>
                </c:pt>
                <c:pt idx="67">
                  <c:v>7.7215825675594569</c:v>
                </c:pt>
                <c:pt idx="68">
                  <c:v>7.7241962506903015</c:v>
                </c:pt>
                <c:pt idx="69">
                  <c:v>7.7267344676527419</c:v>
                </c:pt>
                <c:pt idx="70">
                  <c:v>7.7292004401686336</c:v>
                </c:pt>
                <c:pt idx="71">
                  <c:v>7.7315972091606531</c:v>
                </c:pt>
                <c:pt idx="72">
                  <c:v>7.7339276472587963</c:v>
                </c:pt>
                <c:pt idx="73">
                  <c:v>7.7361944702829222</c:v>
                </c:pt>
                <c:pt idx="74">
                  <c:v>7.7384002477979337</c:v>
                </c:pt>
                <c:pt idx="75">
                  <c:v>7.7405474128277003</c:v>
                </c:pt>
                <c:pt idx="76">
                  <c:v>7.7426382708049939</c:v>
                </c:pt>
                <c:pt idx="77">
                  <c:v>7.7446750078265811</c:v>
                </c:pt>
                <c:pt idx="78">
                  <c:v>7.7466596982756295</c:v>
                </c:pt>
                <c:pt idx="79">
                  <c:v>7.7485943118672669</c:v>
                </c:pt>
                <c:pt idx="80">
                  <c:v>7.7504807201676007</c:v>
                </c:pt>
                <c:pt idx="81">
                  <c:v>7.7523207026315104</c:v>
                </c:pt>
                <c:pt idx="82">
                  <c:v>7.7541159522001921</c:v>
                </c:pt>
                <c:pt idx="83">
                  <c:v>7.7558680804954161</c:v>
                </c:pt>
                <c:pt idx="84">
                  <c:v>7.7575786226440266</c:v>
                </c:pt>
                <c:pt idx="85">
                  <c:v>7.7592490417629927</c:v>
                </c:pt>
                <c:pt idx="86">
                  <c:v>7.7608807331325931</c:v>
                </c:pt>
                <c:pt idx="87">
                  <c:v>7.7624750280827062</c:v>
                </c:pt>
                <c:pt idx="88">
                  <c:v>7.7640331976149604</c:v>
                </c:pt>
                <c:pt idx="89">
                  <c:v>7.7655564557814962</c:v>
                </c:pt>
                <c:pt idx="90">
                  <c:v>7.7670459628391315</c:v>
                </c:pt>
                <c:pt idx="91">
                  <c:v>7.7685028281962385</c:v>
                </c:pt>
                <c:pt idx="92">
                  <c:v>7.7699281131679818</c:v>
                </c:pt>
                <c:pt idx="93">
                  <c:v>7.7713228335543505</c:v>
                </c:pt>
                <c:pt idx="94">
                  <c:v>7.7726879620541265</c:v>
                </c:pt>
                <c:pt idx="95">
                  <c:v>7.7740244305268114</c:v>
                </c:pt>
                <c:pt idx="96">
                  <c:v>7.7753331321136194</c:v>
                </c:pt>
                <c:pt idx="97">
                  <c:v>7.7766149232276396</c:v>
                </c:pt>
                <c:pt idx="98">
                  <c:v>7.7778706254224854</c:v>
                </c:pt>
                <c:pt idx="99">
                  <c:v>7.779101027148025</c:v>
                </c:pt>
                <c:pt idx="100">
                  <c:v>7.7803068854010595</c:v>
                </c:pt>
                <c:pt idx="101">
                  <c:v>7.7814889272781889</c:v>
                </c:pt>
                <c:pt idx="102">
                  <c:v>7.7826478514376003</c:v>
                </c:pt>
                <c:pt idx="103">
                  <c:v>7.7837843294759281</c:v>
                </c:pt>
                <c:pt idx="104">
                  <c:v>7.7848990072258806</c:v>
                </c:pt>
                <c:pt idx="105">
                  <c:v>7.7859925059799213</c:v>
                </c:pt>
                <c:pt idx="106">
                  <c:v>7.7870654236448607</c:v>
                </c:pt>
                <c:pt idx="107">
                  <c:v>7.7881183358318751</c:v>
                </c:pt>
                <c:pt idx="108">
                  <c:v>7.7891517968861033</c:v>
                </c:pt>
                <c:pt idx="109">
                  <c:v>7.7901663408597512</c:v>
                </c:pt>
                <c:pt idx="110">
                  <c:v>7.7911624824322088</c:v>
                </c:pt>
                <c:pt idx="111">
                  <c:v>7.7921407177805646</c:v>
                </c:pt>
                <c:pt idx="112">
                  <c:v>7.7931015254036318</c:v>
                </c:pt>
                <c:pt idx="113">
                  <c:v>7.7940453669022718</c:v>
                </c:pt>
                <c:pt idx="114">
                  <c:v>7.7949726877187961</c:v>
                </c:pt>
                <c:pt idx="115">
                  <c:v>7.7958839178378465</c:v>
                </c:pt>
                <c:pt idx="116">
                  <c:v>7.7967794724511368</c:v>
                </c:pt>
                <c:pt idx="117">
                  <c:v>7.797659752588161</c:v>
                </c:pt>
                <c:pt idx="118">
                  <c:v>7.7985251457149163</c:v>
                </c:pt>
                <c:pt idx="119">
                  <c:v>7.799376026302518</c:v>
                </c:pt>
                <c:pt idx="120">
                  <c:v>7.8002127563674293</c:v>
                </c:pt>
                <c:pt idx="121">
                  <c:v>7.8010356859849637</c:v>
                </c:pt>
                <c:pt idx="122">
                  <c:v>7.8018451537776095</c:v>
                </c:pt>
                <c:pt idx="123">
                  <c:v>7.8026414873795691</c:v>
                </c:pt>
                <c:pt idx="124">
                  <c:v>7.8034250038788784</c:v>
                </c:pt>
                <c:pt idx="125">
                  <c:v>7.8041960102383321</c:v>
                </c:pt>
                <c:pt idx="126">
                  <c:v>7.8049548036964449</c:v>
                </c:pt>
                <c:pt idx="127">
                  <c:v>7.8057016721494668</c:v>
                </c:pt>
                <c:pt idx="128">
                  <c:v>7.8064368945155609</c:v>
                </c:pt>
                <c:pt idx="129">
                  <c:v>7.8071607410820709</c:v>
                </c:pt>
                <c:pt idx="130">
                  <c:v>7.8078734738367812</c:v>
                </c:pt>
                <c:pt idx="131">
                  <c:v>7.8085753467840568</c:v>
                </c:pt>
                <c:pt idx="132">
                  <c:v>7.8092666062466192</c:v>
                </c:pt>
                <c:pt idx="133">
                  <c:v>7.8099474911537632</c:v>
                </c:pt>
                <c:pt idx="134">
                  <c:v>7.8106182333166645</c:v>
                </c:pt>
                <c:pt idx="135">
                  <c:v>7.8112790576915101</c:v>
                </c:pt>
                <c:pt idx="136">
                  <c:v>7.8119301826310013</c:v>
                </c:pt>
                <c:pt idx="137">
                  <c:v>7.8125718201249086</c:v>
                </c:pt>
                <c:pt idx="138">
                  <c:v>7.8132041760301556</c:v>
                </c:pt>
                <c:pt idx="139">
                  <c:v>7.8138274502909981</c:v>
                </c:pt>
                <c:pt idx="140">
                  <c:v>7.8144418371497943</c:v>
                </c:pt>
                <c:pt idx="141">
                  <c:v>7.815047525348815</c:v>
                </c:pt>
                <c:pt idx="142">
                  <c:v>7.8156446983235499</c:v>
                </c:pt>
                <c:pt idx="143">
                  <c:v>7.8162335343878988</c:v>
                </c:pt>
                <c:pt idx="144">
                  <c:v>7.8168142069116939</c:v>
                </c:pt>
                <c:pt idx="145">
                  <c:v>7.8173868844908556</c:v>
                </c:pt>
                <c:pt idx="146">
                  <c:v>7.8179517311105959</c:v>
                </c:pt>
                <c:pt idx="147">
                  <c:v>7.8185089063019531</c:v>
                </c:pt>
                <c:pt idx="148">
                  <c:v>7.8190585652920053</c:v>
                </c:pt>
                <c:pt idx="149">
                  <c:v>7.8196008591480437</c:v>
                </c:pt>
                <c:pt idx="150">
                  <c:v>7.82013593491597</c:v>
                </c:pt>
                <c:pt idx="151">
                  <c:v>7.8206639357532417</c:v>
                </c:pt>
                <c:pt idx="152">
                  <c:v>7.8211850010565431</c:v>
                </c:pt>
                <c:pt idx="153">
                  <c:v>7.8216992665844778</c:v>
                </c:pt>
                <c:pt idx="154">
                  <c:v>7.8222068645754881</c:v>
                </c:pt>
                <c:pt idx="155">
                  <c:v>7.8227079238612083</c:v>
                </c:pt>
                <c:pt idx="156">
                  <c:v>7.823202569975467</c:v>
                </c:pt>
                <c:pt idx="157">
                  <c:v>7.8236909252591476</c:v>
                </c:pt>
                <c:pt idx="158">
                  <c:v>7.824173108961058</c:v>
                </c:pt>
                <c:pt idx="159">
                  <c:v>7.8246492373349943</c:v>
                </c:pt>
                <c:pt idx="160">
                  <c:v>7.8251194237331898</c:v>
                </c:pt>
                <c:pt idx="161">
                  <c:v>7.8255837786962665</c:v>
                </c:pt>
                <c:pt idx="162">
                  <c:v>7.8260424100398929</c:v>
                </c:pt>
                <c:pt idx="163">
                  <c:v>7.8264954229382049</c:v>
                </c:pt>
                <c:pt idx="164">
                  <c:v>7.8269429200042389</c:v>
                </c:pt>
                <c:pt idx="165">
                  <c:v>7.8273850013673911</c:v>
                </c:pt>
                <c:pt idx="166">
                  <c:v>7.827821764748129</c:v>
                </c:pt>
                <c:pt idx="167">
                  <c:v>7.8282533055299917</c:v>
                </c:pt>
                <c:pt idx="168">
                  <c:v>7.8286797168290256</c:v>
                </c:pt>
                <c:pt idx="169">
                  <c:v>7.8291010895607691</c:v>
                </c:pt>
                <c:pt idx="170">
                  <c:v>7.8295175125048795</c:v>
                </c:pt>
                <c:pt idx="171">
                  <c:v>7.829929072367487</c:v>
                </c:pt>
                <c:pt idx="172">
                  <c:v>7.8303358538413628</c:v>
                </c:pt>
                <c:pt idx="173">
                  <c:v>7.8307379396640471</c:v>
                </c:pt>
                <c:pt idx="174">
                  <c:v>7.8311354106739186</c:v>
                </c:pt>
                <c:pt idx="175">
                  <c:v>7.831528345864406</c:v>
                </c:pt>
                <c:pt idx="176">
                  <c:v>7.8319168224362983</c:v>
                </c:pt>
                <c:pt idx="177">
                  <c:v>7.8323009158483172</c:v>
                </c:pt>
                <c:pt idx="178">
                  <c:v>7.8326806998659801</c:v>
                </c:pt>
                <c:pt idx="179">
                  <c:v>7.8330562466088232</c:v>
                </c:pt>
                <c:pt idx="180">
                  <c:v>7.8334276265960652</c:v>
                </c:pt>
                <c:pt idx="181">
                  <c:v>7.8337949087907344</c:v>
                </c:pt>
                <c:pt idx="182">
                  <c:v>7.8341581606423807</c:v>
                </c:pt>
                <c:pt idx="183">
                  <c:v>7.8345174481283415</c:v>
                </c:pt>
                <c:pt idx="184">
                  <c:v>7.8348728357937105</c:v>
                </c:pt>
                <c:pt idx="185">
                  <c:v>7.8352243867899967</c:v>
                </c:pt>
                <c:pt idx="186">
                  <c:v>7.8355721629125048</c:v>
                </c:pt>
                <c:pt idx="187">
                  <c:v>7.8359162246365726</c:v>
                </c:pt>
                <c:pt idx="188">
                  <c:v>7.8362566311526223</c:v>
                </c:pt>
                <c:pt idx="189">
                  <c:v>7.8365934404000921</c:v>
                </c:pt>
                <c:pt idx="190">
                  <c:v>7.8369267091003287</c:v>
                </c:pt>
                <c:pt idx="191">
                  <c:v>7.8372564927884234</c:v>
                </c:pt>
                <c:pt idx="192">
                  <c:v>7.8375828458440573</c:v>
                </c:pt>
                <c:pt idx="193">
                  <c:v>7.8379058215213995</c:v>
                </c:pt>
                <c:pt idx="194">
                  <c:v>7.8382254719780731</c:v>
                </c:pt>
                <c:pt idx="195">
                  <c:v>7.8385418483032341</c:v>
                </c:pt>
                <c:pt idx="196">
                  <c:v>7.8388550005447932</c:v>
                </c:pt>
                <c:pt idx="197">
                  <c:v>7.8391649777358063</c:v>
                </c:pt>
                <c:pt idx="198">
                  <c:v>7.8394718279200699</c:v>
                </c:pt>
                <c:pt idx="199">
                  <c:v>7.839775598176943</c:v>
                </c:pt>
                <c:pt idx="200">
                  <c:v>7.8400763346454267</c:v>
                </c:pt>
                <c:pt idx="201">
                  <c:v>7.8403740825475206</c:v>
                </c:pt>
                <c:pt idx="202">
                  <c:v>7.8406688862109011</c:v>
                </c:pt>
                <c:pt idx="203">
                  <c:v>7.8409607890909161</c:v>
                </c:pt>
                <c:pt idx="204">
                  <c:v>7.8412498337919319</c:v>
                </c:pt>
                <c:pt idx="205">
                  <c:v>7.8415360620880739</c:v>
                </c:pt>
                <c:pt idx="206">
                  <c:v>7.8418195149433441</c:v>
                </c:pt>
                <c:pt idx="207">
                  <c:v>7.8421002325311626</c:v>
                </c:pt>
                <c:pt idx="208">
                  <c:v>7.8423782542533571</c:v>
                </c:pt>
                <c:pt idx="209">
                  <c:v>7.8426536187585958</c:v>
                </c:pt>
                <c:pt idx="210">
                  <c:v>7.8429263639602897</c:v>
                </c:pt>
                <c:pt idx="211">
                  <c:v>7.8431965270540047</c:v>
                </c:pt>
                <c:pt idx="212">
                  <c:v>7.8434641445343631</c:v>
                </c:pt>
                <c:pt idx="213">
                  <c:v>7.8437292522114781</c:v>
                </c:pt>
                <c:pt idx="214">
                  <c:v>7.843991885226937</c:v>
                </c:pt>
                <c:pt idx="215">
                  <c:v>7.8442520780693163</c:v>
                </c:pt>
                <c:pt idx="216">
                  <c:v>7.8445098645892921</c:v>
                </c:pt>
                <c:pt idx="217">
                  <c:v>7.8447652780143029</c:v>
                </c:pt>
                <c:pt idx="218">
                  <c:v>7.8450183509628459</c:v>
                </c:pt>
                <c:pt idx="219">
                  <c:v>7.8452691154583505</c:v>
                </c:pt>
                <c:pt idx="220">
                  <c:v>7.845517602942695</c:v>
                </c:pt>
                <c:pt idx="221">
                  <c:v>7.8457638442893449</c:v>
                </c:pt>
                <c:pt idx="222">
                  <c:v>7.8460078698161304</c:v>
                </c:pt>
                <c:pt idx="223">
                  <c:v>7.8462497092977053</c:v>
                </c:pt>
                <c:pt idx="224">
                  <c:v>7.846489391977653</c:v>
                </c:pt>
                <c:pt idx="225">
                  <c:v>7.8467269465802678</c:v>
                </c:pt>
                <c:pt idx="226">
                  <c:v>7.8469624013220365</c:v>
                </c:pt>
                <c:pt idx="227">
                  <c:v>7.8471957839228041</c:v>
                </c:pt>
                <c:pt idx="228">
                  <c:v>7.8474271216166631</c:v>
                </c:pt>
                <c:pt idx="229">
                  <c:v>7.8476564411625436</c:v>
                </c:pt>
                <c:pt idx="230">
                  <c:v>7.8478837688545191</c:v>
                </c:pt>
                <c:pt idx="231">
                  <c:v>7.8481091305318733</c:v>
                </c:pt>
                <c:pt idx="232">
                  <c:v>7.8483325515888849</c:v>
                </c:pt>
                <c:pt idx="233">
                  <c:v>7.8485540569843675</c:v>
                </c:pt>
                <c:pt idx="234">
                  <c:v>7.8487736712509513</c:v>
                </c:pt>
                <c:pt idx="235">
                  <c:v>7.8489914185041618</c:v>
                </c:pt>
                <c:pt idx="236">
                  <c:v>7.8492073224512362</c:v>
                </c:pt>
                <c:pt idx="237">
                  <c:v>7.8494214063997223</c:v>
                </c:pt>
                <c:pt idx="238">
                  <c:v>7.8496336932658801</c:v>
                </c:pt>
                <c:pt idx="239">
                  <c:v>7.8498442055828432</c:v>
                </c:pt>
                <c:pt idx="240">
                  <c:v>7.8500529655086</c:v>
                </c:pt>
                <c:pt idx="241">
                  <c:v>7.8502599948337739</c:v>
                </c:pt>
                <c:pt idx="242">
                  <c:v>7.8504653149891919</c:v>
                </c:pt>
                <c:pt idx="243">
                  <c:v>7.8506689470532915</c:v>
                </c:pt>
                <c:pt idx="244">
                  <c:v>7.8508709117593289</c:v>
                </c:pt>
                <c:pt idx="245">
                  <c:v>7.8510712295024154</c:v>
                </c:pt>
                <c:pt idx="246">
                  <c:v>7.8512699203463878</c:v>
                </c:pt>
                <c:pt idx="247">
                  <c:v>7.8514670040304955</c:v>
                </c:pt>
                <c:pt idx="248">
                  <c:v>7.8516624999759594</c:v>
                </c:pt>
                <c:pt idx="249">
                  <c:v>7.8518564272923239</c:v>
                </c:pt>
                <c:pt idx="250">
                  <c:v>7.8520488047837089</c:v>
                </c:pt>
                <c:pt idx="251">
                  <c:v>7.8522396509548704</c:v>
                </c:pt>
                <c:pt idx="252">
                  <c:v>7.8524289840171413</c:v>
                </c:pt>
                <c:pt idx="253">
                  <c:v>7.8526168218942258</c:v>
                </c:pt>
                <c:pt idx="254">
                  <c:v>7.852803182227853</c:v>
                </c:pt>
                <c:pt idx="255">
                  <c:v>7.8529880823832992</c:v>
                </c:pt>
                <c:pt idx="256">
                  <c:v>7.8531715394547801</c:v>
                </c:pt>
                <c:pt idx="257">
                  <c:v>7.8533535702707278</c:v>
                </c:pt>
                <c:pt idx="258">
                  <c:v>7.8535341913989276</c:v>
                </c:pt>
                <c:pt idx="259">
                  <c:v>7.8537134191515481</c:v>
                </c:pt>
                <c:pt idx="260">
                  <c:v>7.8538912695900489</c:v>
                </c:pt>
                <c:pt idx="261">
                  <c:v>7.8540677585299887</c:v>
                </c:pt>
                <c:pt idx="262">
                  <c:v>7.8542429015456987</c:v>
                </c:pt>
                <c:pt idx="263">
                  <c:v>7.8544167139748753</c:v>
                </c:pt>
                <c:pt idx="264">
                  <c:v>7.8545892109230504</c:v>
                </c:pt>
                <c:pt idx="265">
                  <c:v>7.8547604072679746</c:v>
                </c:pt>
                <c:pt idx="266">
                  <c:v>7.8549303176638965</c:v>
                </c:pt>
                <c:pt idx="267">
                  <c:v>7.8550989565457172</c:v>
                </c:pt>
                <c:pt idx="268">
                  <c:v>7.85526633813312</c:v>
                </c:pt>
                <c:pt idx="269">
                  <c:v>7.8554324764345402</c:v>
                </c:pt>
                <c:pt idx="270">
                  <c:v>7.8555973852510812</c:v>
                </c:pt>
                <c:pt idx="271">
                  <c:v>7.8557610781803344</c:v>
                </c:pt>
                <c:pt idx="272">
                  <c:v>7.8559235686201117</c:v>
                </c:pt>
                <c:pt idx="273">
                  <c:v>7.8560848697721104</c:v>
                </c:pt>
                <c:pt idx="274">
                  <c:v>7.8562449946454915</c:v>
                </c:pt>
                <c:pt idx="275">
                  <c:v>7.8564039560603547</c:v>
                </c:pt>
                <c:pt idx="276">
                  <c:v>7.8565617666511871</c:v>
                </c:pt>
                <c:pt idx="277">
                  <c:v>7.8567184388701952</c:v>
                </c:pt>
                <c:pt idx="278">
                  <c:v>7.8568739849905826</c:v>
                </c:pt>
                <c:pt idx="279">
                  <c:v>7.8570284171097589</c:v>
                </c:pt>
                <c:pt idx="280">
                  <c:v>7.8571817471524721</c:v>
                </c:pt>
                <c:pt idx="281">
                  <c:v>7.8573339868738783</c:v>
                </c:pt>
                <c:pt idx="282">
                  <c:v>7.8574851478625467</c:v>
                </c:pt>
                <c:pt idx="283">
                  <c:v>7.8576352415434032</c:v>
                </c:pt>
                <c:pt idx="284">
                  <c:v>7.8577842791806001</c:v>
                </c:pt>
                <c:pt idx="285">
                  <c:v>7.8579322718803448</c:v>
                </c:pt>
                <c:pt idx="286">
                  <c:v>7.8580792305936527</c:v>
                </c:pt>
                <c:pt idx="287">
                  <c:v>7.8582251661190483</c:v>
                </c:pt>
                <c:pt idx="288">
                  <c:v>7.8583700891052111</c:v>
                </c:pt>
                <c:pt idx="289">
                  <c:v>7.8585140100535682</c:v>
                </c:pt>
                <c:pt idx="290">
                  <c:v>7.8586569393208245</c:v>
                </c:pt>
                <c:pt idx="291">
                  <c:v>7.8587988871214556</c:v>
                </c:pt>
                <c:pt idx="292">
                  <c:v>7.8589398635301313</c:v>
                </c:pt>
                <c:pt idx="293">
                  <c:v>7.8590798784841081</c:v>
                </c:pt>
                <c:pt idx="294">
                  <c:v>7.8592189417855653</c:v>
                </c:pt>
                <c:pt idx="295">
                  <c:v>7.8593570631038787</c:v>
                </c:pt>
                <c:pt idx="296">
                  <c:v>7.8594942519778739</c:v>
                </c:pt>
                <c:pt idx="297">
                  <c:v>7.859630517818025</c:v>
                </c:pt>
                <c:pt idx="298">
                  <c:v>7.8597658699085882</c:v>
                </c:pt>
                <c:pt idx="299">
                  <c:v>7.8599003174097408</c:v>
                </c:pt>
                <c:pt idx="300">
                  <c:v>7.8600338693596123</c:v>
                </c:pt>
                <c:pt idx="301">
                  <c:v>7.8601665346763356</c:v>
                </c:pt>
                <c:pt idx="302">
                  <c:v>7.8602983221600216</c:v>
                </c:pt>
                <c:pt idx="303">
                  <c:v>7.860429240494712</c:v>
                </c:pt>
                <c:pt idx="304">
                  <c:v>7.860559298250271</c:v>
                </c:pt>
                <c:pt idx="305">
                  <c:v>7.8606885038842806</c:v>
                </c:pt>
                <c:pt idx="306">
                  <c:v>7.860816865743848</c:v>
                </c:pt>
                <c:pt idx="307">
                  <c:v>7.8609443920674185</c:v>
                </c:pt>
                <c:pt idx="308">
                  <c:v>7.86107109098654</c:v>
                </c:pt>
                <c:pt idx="309">
                  <c:v>7.8611969705275708</c:v>
                </c:pt>
                <c:pt idx="310">
                  <c:v>7.8613220386134071</c:v>
                </c:pt>
                <c:pt idx="311">
                  <c:v>7.8614463030651152</c:v>
                </c:pt>
                <c:pt idx="312">
                  <c:v>7.8615697716035822</c:v>
                </c:pt>
                <c:pt idx="313">
                  <c:v>7.8616924518511002</c:v>
                </c:pt>
                <c:pt idx="314">
                  <c:v>7.861814351332943</c:v>
                </c:pt>
                <c:pt idx="315">
                  <c:v>7.8619354774789123</c:v>
                </c:pt>
                <c:pt idx="316">
                  <c:v>7.8620558376248271</c:v>
                </c:pt>
                <c:pt idx="317">
                  <c:v>7.862175439014023</c:v>
                </c:pt>
                <c:pt idx="318">
                  <c:v>7.862294288798795</c:v>
                </c:pt>
                <c:pt idx="319">
                  <c:v>7.8624123940418293</c:v>
                </c:pt>
                <c:pt idx="320">
                  <c:v>7.8625297617175978</c:v>
                </c:pt>
                <c:pt idx="321">
                  <c:v>7.8626463987137338</c:v>
                </c:pt>
                <c:pt idx="322">
                  <c:v>7.8627623118323795</c:v>
                </c:pt>
                <c:pt idx="323">
                  <c:v>7.8628775077915041</c:v>
                </c:pt>
                <c:pt idx="324">
                  <c:v>7.8629919932262098</c:v>
                </c:pt>
                <c:pt idx="325">
                  <c:v>7.8631057746899948</c:v>
                </c:pt>
                <c:pt idx="326">
                  <c:v>7.8632188586560172</c:v>
                </c:pt>
                <c:pt idx="327">
                  <c:v>7.8633312515183071</c:v>
                </c:pt>
                <c:pt idx="328">
                  <c:v>7.86344295959299</c:v>
                </c:pt>
                <c:pt idx="329">
                  <c:v>7.8635539891194455</c:v>
                </c:pt>
                <c:pt idx="330">
                  <c:v>7.8636643462614986</c:v>
                </c:pt>
                <c:pt idx="331">
                  <c:v>7.8637740371085352</c:v>
                </c:pt>
                <c:pt idx="332">
                  <c:v>7.8638830676766345</c:v>
                </c:pt>
                <c:pt idx="333">
                  <c:v>7.8639914439096712</c:v>
                </c:pt>
                <c:pt idx="334">
                  <c:v>7.8640991716803805</c:v>
                </c:pt>
                <c:pt idx="335">
                  <c:v>7.8642062567914408</c:v>
                </c:pt>
                <c:pt idx="336">
                  <c:v>7.8643127049764967</c:v>
                </c:pt>
                <c:pt idx="337">
                  <c:v>7.8644185219011913</c:v>
                </c:pt>
                <c:pt idx="338">
                  <c:v>7.8645237131641705</c:v>
                </c:pt>
                <c:pt idx="339">
                  <c:v>7.8646282842980701</c:v>
                </c:pt>
                <c:pt idx="340">
                  <c:v>7.8647322407704836</c:v>
                </c:pt>
                <c:pt idx="341">
                  <c:v>7.8648355879849214</c:v>
                </c:pt>
                <c:pt idx="342">
                  <c:v>7.8649383312817331</c:v>
                </c:pt>
                <c:pt idx="343">
                  <c:v>7.8650404759390495</c:v>
                </c:pt>
                <c:pt idx="344">
                  <c:v>7.8651420271736647</c:v>
                </c:pt>
                <c:pt idx="345">
                  <c:v>7.8652429901419367</c:v>
                </c:pt>
                <c:pt idx="346">
                  <c:v>7.8653433699406552</c:v>
                </c:pt>
                <c:pt idx="347">
                  <c:v>7.8654431716079038</c:v>
                </c:pt>
                <c:pt idx="348">
                  <c:v>7.8655424001238945</c:v>
                </c:pt>
                <c:pt idx="349">
                  <c:v>7.8656410604118117</c:v>
                </c:pt>
                <c:pt idx="350">
                  <c:v>7.8657391573386031</c:v>
                </c:pt>
                <c:pt idx="351">
                  <c:v>7.8658366957158039</c:v>
                </c:pt>
                <c:pt idx="352">
                  <c:v>7.8659336803003104</c:v>
                </c:pt>
                <c:pt idx="353">
                  <c:v>7.8660301157951489</c:v>
                </c:pt>
                <c:pt idx="354">
                  <c:v>7.8661260068502532</c:v>
                </c:pt>
                <c:pt idx="355">
                  <c:v>7.8662213580631937</c:v>
                </c:pt>
                <c:pt idx="356">
                  <c:v>7.8663161739799223</c:v>
                </c:pt>
                <c:pt idx="357">
                  <c:v>7.8664104590954977</c:v>
                </c:pt>
                <c:pt idx="358">
                  <c:v>7.8665042178547804</c:v>
                </c:pt>
                <c:pt idx="359">
                  <c:v>7.8665974546531494</c:v>
                </c:pt>
                <c:pt idx="360">
                  <c:v>7.8666901738371813</c:v>
                </c:pt>
                <c:pt idx="361">
                  <c:v>7.8667823797053202</c:v>
                </c:pt>
                <c:pt idx="362">
                  <c:v>7.8668740765085508</c:v>
                </c:pt>
                <c:pt idx="363">
                  <c:v>7.8669652684510476</c:v>
                </c:pt>
                <c:pt idx="364">
                  <c:v>7.8670559596908198</c:v>
                </c:pt>
                <c:pt idx="365">
                  <c:v>7.8671461543403378</c:v>
                </c:pt>
                <c:pt idx="366">
                  <c:v>7.8672358564671594</c:v>
                </c:pt>
                <c:pt idx="367">
                  <c:v>7.8673250700945472</c:v>
                </c:pt>
                <c:pt idx="368">
                  <c:v>7.867413799202053</c:v>
                </c:pt>
                <c:pt idx="369">
                  <c:v>7.8675020477261253</c:v>
                </c:pt>
                <c:pt idx="370">
                  <c:v>7.8675898195606857</c:v>
                </c:pt>
                <c:pt idx="371">
                  <c:v>7.8676771185577046</c:v>
                </c:pt>
                <c:pt idx="372">
                  <c:v>7.8677639485277533</c:v>
                </c:pt>
                <c:pt idx="373">
                  <c:v>7.8678503132405773</c:v>
                </c:pt>
                <c:pt idx="374">
                  <c:v>7.8679362164256252</c:v>
                </c:pt>
                <c:pt idx="375">
                  <c:v>7.8680216617725929</c:v>
                </c:pt>
                <c:pt idx="376">
                  <c:v>7.8681066529319592</c:v>
                </c:pt>
                <c:pt idx="377">
                  <c:v>7.868191193515484</c:v>
                </c:pt>
                <c:pt idx="378">
                  <c:v>7.8682752870967416</c:v>
                </c:pt>
                <c:pt idx="379">
                  <c:v>7.8683589372116174</c:v>
                </c:pt>
                <c:pt idx="380">
                  <c:v>7.8684421473587953</c:v>
                </c:pt>
                <c:pt idx="381">
                  <c:v>7.8685249210002626</c:v>
                </c:pt>
                <c:pt idx="382">
                  <c:v>7.8686072615617686</c:v>
                </c:pt>
                <c:pt idx="383">
                  <c:v>7.8686891724333146</c:v>
                </c:pt>
                <c:pt idx="384">
                  <c:v>7.8687706569696152</c:v>
                </c:pt>
                <c:pt idx="385">
                  <c:v>7.8688517184905482</c:v>
                </c:pt>
                <c:pt idx="386">
                  <c:v>7.8689323602816161</c:v>
                </c:pt>
                <c:pt idx="387">
                  <c:v>7.8690125855943815</c:v>
                </c:pt>
                <c:pt idx="388">
                  <c:v>7.8690923976469156</c:v>
                </c:pt>
                <c:pt idx="389">
                  <c:v>7.8691717996242065</c:v>
                </c:pt>
                <c:pt idx="390">
                  <c:v>7.8692507946786101</c:v>
                </c:pt>
                <c:pt idx="391">
                  <c:v>7.8693293859302518</c:v>
                </c:pt>
                <c:pt idx="392">
                  <c:v>7.8694075764674398</c:v>
                </c:pt>
                <c:pt idx="393">
                  <c:v>7.8694853693470623</c:v>
                </c:pt>
                <c:pt idx="394">
                  <c:v>7.8695627675950064</c:v>
                </c:pt>
                <c:pt idx="395">
                  <c:v>7.8696397742065232</c:v>
                </c:pt>
                <c:pt idx="396">
                  <c:v>7.8697163921466418</c:v>
                </c:pt>
                <c:pt idx="397">
                  <c:v>7.8697926243505236</c:v>
                </c:pt>
                <c:pt idx="398">
                  <c:v>7.8698684737238613</c:v>
                </c:pt>
                <c:pt idx="399">
                  <c:v>7.8699439431432259</c:v>
                </c:pt>
              </c:numCache>
            </c:numRef>
          </c:yVal>
          <c:smooth val="1"/>
        </c:ser>
        <c:axId val="147840000"/>
        <c:axId val="148701952"/>
      </c:scatterChart>
      <c:valAx>
        <c:axId val="147840000"/>
        <c:scaling>
          <c:orientation val="minMax"/>
          <c:max val="20"/>
          <c:min val="0"/>
        </c:scaling>
        <c:axPos val="b"/>
        <c:numFmt formatCode="0" sourceLinked="0"/>
        <c:tickLblPos val="nextTo"/>
        <c:crossAx val="148701952"/>
        <c:crosses val="autoZero"/>
        <c:crossBetween val="midCat"/>
      </c:valAx>
      <c:valAx>
        <c:axId val="148701952"/>
        <c:scaling>
          <c:orientation val="minMax"/>
          <c:min val="0"/>
        </c:scaling>
        <c:axPos val="l"/>
        <c:numFmt formatCode="General" sourceLinked="1"/>
        <c:tickLblPos val="nextTo"/>
        <c:crossAx val="147840000"/>
        <c:crosses val="autoZero"/>
        <c:crossBetween val="midCat"/>
      </c:valAx>
      <c:spPr>
        <a:solidFill>
          <a:schemeClr val="accent5">
            <a:lumMod val="20000"/>
            <a:lumOff val="80000"/>
          </a:schemeClr>
        </a:solidFill>
      </c:spPr>
    </c:plotArea>
  </c:chart>
  <c:spPr>
    <a:solidFill>
      <a:schemeClr val="accent3">
        <a:lumMod val="60000"/>
        <a:lumOff val="40000"/>
      </a:schemeClr>
    </a:solidFill>
    <a:ln w="9525">
      <a:solidFill>
        <a:schemeClr val="tx1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Hustota Studentova rozdělení</a:t>
            </a:r>
            <a:endParaRPr lang="en-US" sz="1200"/>
          </a:p>
        </c:rich>
      </c:tx>
    </c:title>
    <c:plotArea>
      <c:layout>
        <c:manualLayout>
          <c:layoutTarget val="inner"/>
          <c:xMode val="edge"/>
          <c:yMode val="edge"/>
          <c:x val="4.8830955854867304E-2"/>
          <c:y val="0.15059953032186796"/>
          <c:w val="0.90546213116928431"/>
          <c:h val="0.65945388405396699"/>
        </c:manualLayout>
      </c:layout>
      <c:scatterChart>
        <c:scatterStyle val="smoothMarker"/>
        <c:ser>
          <c:idx val="0"/>
          <c:order val="0"/>
          <c:tx>
            <c:v>N(0;1)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'Studentovo rozdělení'!$P$4:$P$44</c:f>
              <c:numCache>
                <c:formatCode>General</c:formatCode>
                <c:ptCount val="41"/>
                <c:pt idx="0" formatCode="0.00">
                  <c:v>-10</c:v>
                </c:pt>
                <c:pt idx="1">
                  <c:v>-9.5</c:v>
                </c:pt>
                <c:pt idx="2" formatCode="0.00">
                  <c:v>-9</c:v>
                </c:pt>
                <c:pt idx="3">
                  <c:v>-8.5</c:v>
                </c:pt>
                <c:pt idx="4" formatCode="0.00">
                  <c:v>-8</c:v>
                </c:pt>
                <c:pt idx="5">
                  <c:v>-7.5</c:v>
                </c:pt>
                <c:pt idx="6" formatCode="0.00">
                  <c:v>-7</c:v>
                </c:pt>
                <c:pt idx="7">
                  <c:v>-6.5</c:v>
                </c:pt>
                <c:pt idx="8" formatCode="0.00">
                  <c:v>-6</c:v>
                </c:pt>
                <c:pt idx="9">
                  <c:v>-5.5</c:v>
                </c:pt>
                <c:pt idx="10" formatCode="0.00">
                  <c:v>-5</c:v>
                </c:pt>
                <c:pt idx="11">
                  <c:v>-4.5</c:v>
                </c:pt>
                <c:pt idx="12" formatCode="0.00">
                  <c:v>-4</c:v>
                </c:pt>
                <c:pt idx="13">
                  <c:v>-3.5</c:v>
                </c:pt>
                <c:pt idx="14" formatCode="0.00">
                  <c:v>-3</c:v>
                </c:pt>
                <c:pt idx="15">
                  <c:v>-2.5</c:v>
                </c:pt>
                <c:pt idx="16" formatCode="0.00">
                  <c:v>-2</c:v>
                </c:pt>
                <c:pt idx="17">
                  <c:v>-1.5</c:v>
                </c:pt>
                <c:pt idx="18" formatCode="0.00">
                  <c:v>-1</c:v>
                </c:pt>
                <c:pt idx="19">
                  <c:v>-0.5</c:v>
                </c:pt>
                <c:pt idx="20" formatCode="0.00">
                  <c:v>0</c:v>
                </c:pt>
                <c:pt idx="21">
                  <c:v>0.5</c:v>
                </c:pt>
                <c:pt idx="22" formatCode="0.00">
                  <c:v>1</c:v>
                </c:pt>
                <c:pt idx="23">
                  <c:v>1.5</c:v>
                </c:pt>
                <c:pt idx="24" formatCode="0.00">
                  <c:v>2</c:v>
                </c:pt>
                <c:pt idx="25">
                  <c:v>2.5</c:v>
                </c:pt>
                <c:pt idx="26" formatCode="0.00">
                  <c:v>3</c:v>
                </c:pt>
                <c:pt idx="27">
                  <c:v>3.5</c:v>
                </c:pt>
                <c:pt idx="28" formatCode="0.00">
                  <c:v>4</c:v>
                </c:pt>
                <c:pt idx="29">
                  <c:v>4.5</c:v>
                </c:pt>
                <c:pt idx="30" formatCode="0.00">
                  <c:v>5</c:v>
                </c:pt>
                <c:pt idx="31">
                  <c:v>5.5</c:v>
                </c:pt>
                <c:pt idx="32" formatCode="0.00">
                  <c:v>6</c:v>
                </c:pt>
                <c:pt idx="33">
                  <c:v>6.5</c:v>
                </c:pt>
                <c:pt idx="34" formatCode="0.00">
                  <c:v>7</c:v>
                </c:pt>
                <c:pt idx="35">
                  <c:v>7.5</c:v>
                </c:pt>
                <c:pt idx="36" formatCode="0.00">
                  <c:v>8</c:v>
                </c:pt>
                <c:pt idx="37">
                  <c:v>8.5</c:v>
                </c:pt>
                <c:pt idx="38" formatCode="0.00">
                  <c:v>9</c:v>
                </c:pt>
                <c:pt idx="39">
                  <c:v>9.5</c:v>
                </c:pt>
                <c:pt idx="40" formatCode="0.00">
                  <c:v>10</c:v>
                </c:pt>
              </c:numCache>
            </c:numRef>
          </c:xVal>
          <c:yVal>
            <c:numRef>
              <c:f>'Studentovo rozdělení'!$Q$4:$Q$44</c:f>
              <c:numCache>
                <c:formatCode>General</c:formatCode>
                <c:ptCount val="41"/>
                <c:pt idx="0">
                  <c:v>7.6945986267064199E-23</c:v>
                </c:pt>
                <c:pt idx="1">
                  <c:v>1.007793539430001E-20</c:v>
                </c:pt>
                <c:pt idx="2">
                  <c:v>1.0279773571668917E-18</c:v>
                </c:pt>
                <c:pt idx="3">
                  <c:v>8.1662356316695502E-17</c:v>
                </c:pt>
                <c:pt idx="4">
                  <c:v>5.0522710835368927E-15</c:v>
                </c:pt>
                <c:pt idx="5">
                  <c:v>2.4343205330290096E-13</c:v>
                </c:pt>
                <c:pt idx="6">
                  <c:v>9.1347204083645936E-12</c:v>
                </c:pt>
                <c:pt idx="7">
                  <c:v>2.6695566147628519E-10</c:v>
                </c:pt>
                <c:pt idx="8">
                  <c:v>6.0758828498232861E-9</c:v>
                </c:pt>
                <c:pt idx="9">
                  <c:v>1.0769760042543276E-7</c:v>
                </c:pt>
                <c:pt idx="10">
                  <c:v>1.4867195147342977E-6</c:v>
                </c:pt>
                <c:pt idx="11">
                  <c:v>1.5983741106905475E-5</c:v>
                </c:pt>
                <c:pt idx="12">
                  <c:v>1.3383022576488537E-4</c:v>
                </c:pt>
                <c:pt idx="13">
                  <c:v>8.7268269504576015E-4</c:v>
                </c:pt>
                <c:pt idx="14">
                  <c:v>4.4318484119380075E-3</c:v>
                </c:pt>
                <c:pt idx="15">
                  <c:v>1.752830049356854E-2</c:v>
                </c:pt>
                <c:pt idx="16">
                  <c:v>5.3990966513188063E-2</c:v>
                </c:pt>
                <c:pt idx="17">
                  <c:v>0.12951759566589174</c:v>
                </c:pt>
                <c:pt idx="18">
                  <c:v>0.24197072451914337</c:v>
                </c:pt>
                <c:pt idx="19">
                  <c:v>0.35206532676429952</c:v>
                </c:pt>
                <c:pt idx="20">
                  <c:v>0.3989422804014327</c:v>
                </c:pt>
                <c:pt idx="21">
                  <c:v>0.35206532676429952</c:v>
                </c:pt>
                <c:pt idx="22">
                  <c:v>0.24197072451914337</c:v>
                </c:pt>
                <c:pt idx="23">
                  <c:v>0.12951759566589174</c:v>
                </c:pt>
                <c:pt idx="24">
                  <c:v>5.3990966513188063E-2</c:v>
                </c:pt>
                <c:pt idx="25">
                  <c:v>1.752830049356854E-2</c:v>
                </c:pt>
                <c:pt idx="26">
                  <c:v>4.4318484119380075E-3</c:v>
                </c:pt>
                <c:pt idx="27">
                  <c:v>8.7268269504576015E-4</c:v>
                </c:pt>
                <c:pt idx="28">
                  <c:v>1.3383022576488537E-4</c:v>
                </c:pt>
                <c:pt idx="29">
                  <c:v>1.5983741106905475E-5</c:v>
                </c:pt>
                <c:pt idx="30">
                  <c:v>1.4867195147342977E-6</c:v>
                </c:pt>
                <c:pt idx="31">
                  <c:v>1.0769760042543276E-7</c:v>
                </c:pt>
                <c:pt idx="32">
                  <c:v>6.0758828498232861E-9</c:v>
                </c:pt>
                <c:pt idx="33">
                  <c:v>2.6695566147628519E-10</c:v>
                </c:pt>
                <c:pt idx="34">
                  <c:v>9.1347204083645936E-12</c:v>
                </c:pt>
                <c:pt idx="35">
                  <c:v>2.4343205330290096E-13</c:v>
                </c:pt>
                <c:pt idx="36">
                  <c:v>5.0522710835368927E-15</c:v>
                </c:pt>
                <c:pt idx="37">
                  <c:v>8.1662356316695502E-17</c:v>
                </c:pt>
                <c:pt idx="38">
                  <c:v>1.0279773571668917E-18</c:v>
                </c:pt>
                <c:pt idx="39">
                  <c:v>1.007793539430001E-20</c:v>
                </c:pt>
                <c:pt idx="40">
                  <c:v>7.6945986267064199E-23</c:v>
                </c:pt>
              </c:numCache>
            </c:numRef>
          </c:yVal>
          <c:smooth val="1"/>
        </c:ser>
        <c:ser>
          <c:idx val="1"/>
          <c:order val="1"/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'Studentovo rozdělení'!$P$4:$P$44</c:f>
              <c:numCache>
                <c:formatCode>General</c:formatCode>
                <c:ptCount val="41"/>
                <c:pt idx="0" formatCode="0.00">
                  <c:v>-10</c:v>
                </c:pt>
                <c:pt idx="1">
                  <c:v>-9.5</c:v>
                </c:pt>
                <c:pt idx="2" formatCode="0.00">
                  <c:v>-9</c:v>
                </c:pt>
                <c:pt idx="3">
                  <c:v>-8.5</c:v>
                </c:pt>
                <c:pt idx="4" formatCode="0.00">
                  <c:v>-8</c:v>
                </c:pt>
                <c:pt idx="5">
                  <c:v>-7.5</c:v>
                </c:pt>
                <c:pt idx="6" formatCode="0.00">
                  <c:v>-7</c:v>
                </c:pt>
                <c:pt idx="7">
                  <c:v>-6.5</c:v>
                </c:pt>
                <c:pt idx="8" formatCode="0.00">
                  <c:v>-6</c:v>
                </c:pt>
                <c:pt idx="9">
                  <c:v>-5.5</c:v>
                </c:pt>
                <c:pt idx="10" formatCode="0.00">
                  <c:v>-5</c:v>
                </c:pt>
                <c:pt idx="11">
                  <c:v>-4.5</c:v>
                </c:pt>
                <c:pt idx="12" formatCode="0.00">
                  <c:v>-4</c:v>
                </c:pt>
                <c:pt idx="13">
                  <c:v>-3.5</c:v>
                </c:pt>
                <c:pt idx="14" formatCode="0.00">
                  <c:v>-3</c:v>
                </c:pt>
                <c:pt idx="15">
                  <c:v>-2.5</c:v>
                </c:pt>
                <c:pt idx="16" formatCode="0.00">
                  <c:v>-2</c:v>
                </c:pt>
                <c:pt idx="17">
                  <c:v>-1.5</c:v>
                </c:pt>
                <c:pt idx="18" formatCode="0.00">
                  <c:v>-1</c:v>
                </c:pt>
                <c:pt idx="19">
                  <c:v>-0.5</c:v>
                </c:pt>
                <c:pt idx="20" formatCode="0.00">
                  <c:v>0</c:v>
                </c:pt>
                <c:pt idx="21">
                  <c:v>0.5</c:v>
                </c:pt>
                <c:pt idx="22" formatCode="0.00">
                  <c:v>1</c:v>
                </c:pt>
                <c:pt idx="23">
                  <c:v>1.5</c:v>
                </c:pt>
                <c:pt idx="24" formatCode="0.00">
                  <c:v>2</c:v>
                </c:pt>
                <c:pt idx="25">
                  <c:v>2.5</c:v>
                </c:pt>
                <c:pt idx="26" formatCode="0.00">
                  <c:v>3</c:v>
                </c:pt>
                <c:pt idx="27">
                  <c:v>3.5</c:v>
                </c:pt>
                <c:pt idx="28" formatCode="0.00">
                  <c:v>4</c:v>
                </c:pt>
                <c:pt idx="29">
                  <c:v>4.5</c:v>
                </c:pt>
                <c:pt idx="30" formatCode="0.00">
                  <c:v>5</c:v>
                </c:pt>
                <c:pt idx="31">
                  <c:v>5.5</c:v>
                </c:pt>
                <c:pt idx="32" formatCode="0.00">
                  <c:v>6</c:v>
                </c:pt>
                <c:pt idx="33">
                  <c:v>6.5</c:v>
                </c:pt>
                <c:pt idx="34" formatCode="0.00">
                  <c:v>7</c:v>
                </c:pt>
                <c:pt idx="35">
                  <c:v>7.5</c:v>
                </c:pt>
                <c:pt idx="36" formatCode="0.00">
                  <c:v>8</c:v>
                </c:pt>
                <c:pt idx="37">
                  <c:v>8.5</c:v>
                </c:pt>
                <c:pt idx="38" formatCode="0.00">
                  <c:v>9</c:v>
                </c:pt>
                <c:pt idx="39">
                  <c:v>9.5</c:v>
                </c:pt>
                <c:pt idx="40" formatCode="0.00">
                  <c:v>10</c:v>
                </c:pt>
              </c:numCache>
            </c:numRef>
          </c:xVal>
          <c:yVal>
            <c:numRef>
              <c:f>'Studentovo rozdělení'!$T$4:$T$44</c:f>
              <c:numCache>
                <c:formatCode>General</c:formatCode>
                <c:ptCount val="41"/>
                <c:pt idx="0">
                  <c:v>3.1515830315226806E-3</c:v>
                </c:pt>
                <c:pt idx="1">
                  <c:v>3.4883275198223642E-3</c:v>
                </c:pt>
                <c:pt idx="2">
                  <c:v>3.8818278802901312E-3</c:v>
                </c:pt>
                <c:pt idx="3">
                  <c:v>4.3455274564340035E-3</c:v>
                </c:pt>
                <c:pt idx="4">
                  <c:v>4.8970751720583197E-3</c:v>
                </c:pt>
                <c:pt idx="5">
                  <c:v>5.5599980119439433E-3</c:v>
                </c:pt>
                <c:pt idx="6">
                  <c:v>6.3661977236758151E-3</c:v>
                </c:pt>
                <c:pt idx="7">
                  <c:v>7.3597661545385142E-3</c:v>
                </c:pt>
                <c:pt idx="8">
                  <c:v>8.6029698968592104E-3</c:v>
                </c:pt>
                <c:pt idx="9">
                  <c:v>1.0185916357881304E-2</c:v>
                </c:pt>
                <c:pt idx="10">
                  <c:v>1.2242687930145799E-2</c:v>
                </c:pt>
                <c:pt idx="11">
                  <c:v>1.4979288761590152E-2</c:v>
                </c:pt>
                <c:pt idx="12">
                  <c:v>1.8724110951987692E-2</c:v>
                </c:pt>
                <c:pt idx="13">
                  <c:v>2.402338763651251E-2</c:v>
                </c:pt>
                <c:pt idx="14">
                  <c:v>3.1830988618379075E-2</c:v>
                </c:pt>
                <c:pt idx="15">
                  <c:v>4.3904811887419411E-2</c:v>
                </c:pt>
                <c:pt idx="16">
                  <c:v>6.3661977236758149E-2</c:v>
                </c:pt>
                <c:pt idx="17">
                  <c:v>9.7941503441166394E-2</c:v>
                </c:pt>
                <c:pt idx="18">
                  <c:v>0.15915494309189537</c:v>
                </c:pt>
                <c:pt idx="19">
                  <c:v>0.2546479089470326</c:v>
                </c:pt>
                <c:pt idx="20">
                  <c:v>0.31830988618379075</c:v>
                </c:pt>
                <c:pt idx="21">
                  <c:v>0.2546479089470326</c:v>
                </c:pt>
                <c:pt idx="22">
                  <c:v>0.15915494309189537</c:v>
                </c:pt>
                <c:pt idx="23">
                  <c:v>9.7941503441166394E-2</c:v>
                </c:pt>
                <c:pt idx="24">
                  <c:v>6.3661977236758149E-2</c:v>
                </c:pt>
                <c:pt idx="25">
                  <c:v>4.3904811887419411E-2</c:v>
                </c:pt>
                <c:pt idx="26">
                  <c:v>3.1830988618379075E-2</c:v>
                </c:pt>
                <c:pt idx="27">
                  <c:v>2.402338763651251E-2</c:v>
                </c:pt>
                <c:pt idx="28">
                  <c:v>1.8724110951987692E-2</c:v>
                </c:pt>
                <c:pt idx="29">
                  <c:v>1.4979288761590152E-2</c:v>
                </c:pt>
                <c:pt idx="30">
                  <c:v>1.2242687930145799E-2</c:v>
                </c:pt>
                <c:pt idx="31">
                  <c:v>1.0185916357881304E-2</c:v>
                </c:pt>
                <c:pt idx="32">
                  <c:v>8.6029698968592104E-3</c:v>
                </c:pt>
                <c:pt idx="33">
                  <c:v>7.3597661545385142E-3</c:v>
                </c:pt>
                <c:pt idx="34">
                  <c:v>6.3661977236758151E-3</c:v>
                </c:pt>
                <c:pt idx="35">
                  <c:v>5.5599980119439433E-3</c:v>
                </c:pt>
                <c:pt idx="36">
                  <c:v>4.8970751720583197E-3</c:v>
                </c:pt>
                <c:pt idx="37">
                  <c:v>4.3455274564340035E-3</c:v>
                </c:pt>
                <c:pt idx="38">
                  <c:v>3.8818278802901312E-3</c:v>
                </c:pt>
                <c:pt idx="39">
                  <c:v>3.4883275198223642E-3</c:v>
                </c:pt>
                <c:pt idx="40">
                  <c:v>3.1515830315226806E-3</c:v>
                </c:pt>
              </c:numCache>
            </c:numRef>
          </c:yVal>
          <c:smooth val="1"/>
        </c:ser>
        <c:axId val="149076608"/>
        <c:axId val="149082496"/>
      </c:scatterChart>
      <c:valAx>
        <c:axId val="149076608"/>
        <c:scaling>
          <c:orientation val="minMax"/>
          <c:max val="10"/>
          <c:min val="-10"/>
        </c:scaling>
        <c:axPos val="b"/>
        <c:numFmt formatCode="0" sourceLinked="0"/>
        <c:tickLblPos val="nextTo"/>
        <c:crossAx val="149082496"/>
        <c:crosses val="autoZero"/>
        <c:crossBetween val="midCat"/>
      </c:valAx>
      <c:valAx>
        <c:axId val="149082496"/>
        <c:scaling>
          <c:orientation val="minMax"/>
          <c:max val="0.45"/>
          <c:min val="0"/>
        </c:scaling>
        <c:axPos val="l"/>
        <c:numFmt formatCode="General" sourceLinked="1"/>
        <c:tickLblPos val="nextTo"/>
        <c:crossAx val="149076608"/>
        <c:crosses val="autoZero"/>
        <c:crossBetween val="midCat"/>
      </c:valAx>
      <c:spPr>
        <a:solidFill>
          <a:schemeClr val="accent5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81110770801429299"/>
          <c:y val="0.18854998388359376"/>
          <c:w val="0.12355283307810112"/>
          <c:h val="0.12377676474651213"/>
        </c:manualLayout>
      </c:layout>
    </c:legend>
  </c:chart>
  <c:spPr>
    <a:solidFill>
      <a:schemeClr val="accent3">
        <a:lumMod val="60000"/>
        <a:lumOff val="40000"/>
      </a:schemeClr>
    </a:solidFill>
    <a:ln w="9525">
      <a:solidFill>
        <a:schemeClr val="tx1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Distribuční funkce Studentova rozdělení</a:t>
            </a:r>
            <a:endParaRPr lang="en-US" sz="1200"/>
          </a:p>
        </c:rich>
      </c:tx>
    </c:title>
    <c:plotArea>
      <c:layout>
        <c:manualLayout>
          <c:layoutTarget val="inner"/>
          <c:xMode val="edge"/>
          <c:yMode val="edge"/>
          <c:x val="4.8830955854867304E-2"/>
          <c:y val="0.15059953032186801"/>
          <c:w val="0.90546213116928409"/>
          <c:h val="0.65945388405396699"/>
        </c:manualLayout>
      </c:layout>
      <c:scatterChart>
        <c:scatterStyle val="smoothMarker"/>
        <c:ser>
          <c:idx val="0"/>
          <c:order val="0"/>
          <c:tx>
            <c:v>N(0;1)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'Studentovo rozdělení'!$P$4:$P$44</c:f>
              <c:numCache>
                <c:formatCode>General</c:formatCode>
                <c:ptCount val="41"/>
                <c:pt idx="0" formatCode="0.00">
                  <c:v>-10</c:v>
                </c:pt>
                <c:pt idx="1">
                  <c:v>-9.5</c:v>
                </c:pt>
                <c:pt idx="2" formatCode="0.00">
                  <c:v>-9</c:v>
                </c:pt>
                <c:pt idx="3">
                  <c:v>-8.5</c:v>
                </c:pt>
                <c:pt idx="4" formatCode="0.00">
                  <c:v>-8</c:v>
                </c:pt>
                <c:pt idx="5">
                  <c:v>-7.5</c:v>
                </c:pt>
                <c:pt idx="6" formatCode="0.00">
                  <c:v>-7</c:v>
                </c:pt>
                <c:pt idx="7">
                  <c:v>-6.5</c:v>
                </c:pt>
                <c:pt idx="8" formatCode="0.00">
                  <c:v>-6</c:v>
                </c:pt>
                <c:pt idx="9">
                  <c:v>-5.5</c:v>
                </c:pt>
                <c:pt idx="10" formatCode="0.00">
                  <c:v>-5</c:v>
                </c:pt>
                <c:pt idx="11">
                  <c:v>-4.5</c:v>
                </c:pt>
                <c:pt idx="12" formatCode="0.00">
                  <c:v>-4</c:v>
                </c:pt>
                <c:pt idx="13">
                  <c:v>-3.5</c:v>
                </c:pt>
                <c:pt idx="14" formatCode="0.00">
                  <c:v>-3</c:v>
                </c:pt>
                <c:pt idx="15">
                  <c:v>-2.5</c:v>
                </c:pt>
                <c:pt idx="16" formatCode="0.00">
                  <c:v>-2</c:v>
                </c:pt>
                <c:pt idx="17">
                  <c:v>-1.5</c:v>
                </c:pt>
                <c:pt idx="18" formatCode="0.00">
                  <c:v>-1</c:v>
                </c:pt>
                <c:pt idx="19">
                  <c:v>-0.5</c:v>
                </c:pt>
                <c:pt idx="20" formatCode="0.00">
                  <c:v>0</c:v>
                </c:pt>
                <c:pt idx="21">
                  <c:v>0.5</c:v>
                </c:pt>
                <c:pt idx="22" formatCode="0.00">
                  <c:v>1</c:v>
                </c:pt>
                <c:pt idx="23">
                  <c:v>1.5</c:v>
                </c:pt>
                <c:pt idx="24" formatCode="0.00">
                  <c:v>2</c:v>
                </c:pt>
                <c:pt idx="25">
                  <c:v>2.5</c:v>
                </c:pt>
                <c:pt idx="26" formatCode="0.00">
                  <c:v>3</c:v>
                </c:pt>
                <c:pt idx="27">
                  <c:v>3.5</c:v>
                </c:pt>
                <c:pt idx="28" formatCode="0.00">
                  <c:v>4</c:v>
                </c:pt>
                <c:pt idx="29">
                  <c:v>4.5</c:v>
                </c:pt>
                <c:pt idx="30" formatCode="0.00">
                  <c:v>5</c:v>
                </c:pt>
                <c:pt idx="31">
                  <c:v>5.5</c:v>
                </c:pt>
                <c:pt idx="32" formatCode="0.00">
                  <c:v>6</c:v>
                </c:pt>
                <c:pt idx="33">
                  <c:v>6.5</c:v>
                </c:pt>
                <c:pt idx="34" formatCode="0.00">
                  <c:v>7</c:v>
                </c:pt>
                <c:pt idx="35">
                  <c:v>7.5</c:v>
                </c:pt>
                <c:pt idx="36" formatCode="0.00">
                  <c:v>8</c:v>
                </c:pt>
                <c:pt idx="37">
                  <c:v>8.5</c:v>
                </c:pt>
                <c:pt idx="38" formatCode="0.00">
                  <c:v>9</c:v>
                </c:pt>
                <c:pt idx="39">
                  <c:v>9.5</c:v>
                </c:pt>
                <c:pt idx="40" formatCode="0.00">
                  <c:v>10</c:v>
                </c:pt>
              </c:numCache>
            </c:numRef>
          </c:xVal>
          <c:yVal>
            <c:numRef>
              <c:f>'Studentovo rozdělení'!$U$4:$U$44</c:f>
              <c:numCache>
                <c:formatCode>General</c:formatCode>
                <c:ptCount val="41"/>
                <c:pt idx="0">
                  <c:v>0</c:v>
                </c:pt>
                <c:pt idx="1">
                  <c:v>5.0389676971500049E-21</c:v>
                </c:pt>
                <c:pt idx="2">
                  <c:v>5.1902764628059584E-19</c:v>
                </c:pt>
                <c:pt idx="3">
                  <c:v>4.1350205804628345E-17</c:v>
                </c:pt>
                <c:pt idx="4">
                  <c:v>2.5674857475730748E-15</c:v>
                </c:pt>
                <c:pt idx="5">
                  <c:v>1.2428351239902357E-13</c:v>
                </c:pt>
                <c:pt idx="6">
                  <c:v>4.6916437165813202E-12</c:v>
                </c:pt>
                <c:pt idx="7">
                  <c:v>1.3816947445472392E-10</c:v>
                </c:pt>
                <c:pt idx="8">
                  <c:v>3.1761108993663668E-9</c:v>
                </c:pt>
                <c:pt idx="9">
                  <c:v>5.7024911112082746E-8</c:v>
                </c:pt>
                <c:pt idx="10">
                  <c:v>8.0038466847923162E-7</c:v>
                </c:pt>
                <c:pt idx="11">
                  <c:v>8.7922552219319689E-6</c:v>
                </c:pt>
                <c:pt idx="12">
                  <c:v>7.5707368104374658E-5</c:v>
                </c:pt>
                <c:pt idx="13">
                  <c:v>5.1204871562725469E-4</c:v>
                </c:pt>
                <c:pt idx="14">
                  <c:v>2.7279729215962585E-3</c:v>
                </c:pt>
                <c:pt idx="15">
                  <c:v>1.1492123168380528E-2</c:v>
                </c:pt>
                <c:pt idx="16">
                  <c:v>3.8487606424974563E-2</c:v>
                </c:pt>
                <c:pt idx="17">
                  <c:v>0.10324640425792043</c:v>
                </c:pt>
                <c:pt idx="18">
                  <c:v>0.2242317665174921</c:v>
                </c:pt>
                <c:pt idx="19">
                  <c:v>0.40026442989964184</c:v>
                </c:pt>
                <c:pt idx="20">
                  <c:v>0.59973557010035816</c:v>
                </c:pt>
                <c:pt idx="21">
                  <c:v>0.7757682334825079</c:v>
                </c:pt>
                <c:pt idx="22">
                  <c:v>0.89675359574207958</c:v>
                </c:pt>
                <c:pt idx="23">
                  <c:v>0.96151239357502549</c:v>
                </c:pt>
                <c:pt idx="24">
                  <c:v>0.98850787683161956</c:v>
                </c:pt>
                <c:pt idx="25">
                  <c:v>0.99727202707840379</c:v>
                </c:pt>
                <c:pt idx="26">
                  <c:v>0.99948795128437284</c:v>
                </c:pt>
                <c:pt idx="27">
                  <c:v>0.99992429263189575</c:v>
                </c:pt>
                <c:pt idx="28">
                  <c:v>0.99999120774477823</c:v>
                </c:pt>
                <c:pt idx="29">
                  <c:v>0.99999919961533168</c:v>
                </c:pt>
                <c:pt idx="30">
                  <c:v>0.9999999429750891</c:v>
                </c:pt>
                <c:pt idx="31">
                  <c:v>0.99999999682388929</c:v>
                </c:pt>
                <c:pt idx="32">
                  <c:v>0.99999999986183075</c:v>
                </c:pt>
                <c:pt idx="33">
                  <c:v>0.99999999999530853</c:v>
                </c:pt>
                <c:pt idx="34">
                  <c:v>0.99999999999987588</c:v>
                </c:pt>
                <c:pt idx="35">
                  <c:v>0.99999999999999756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</c:numCache>
            </c:numRef>
          </c:yVal>
          <c:smooth val="1"/>
        </c:ser>
        <c:ser>
          <c:idx val="1"/>
          <c:order val="1"/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'Studentovo rozdělení'!$P$4:$P$44</c:f>
              <c:numCache>
                <c:formatCode>General</c:formatCode>
                <c:ptCount val="41"/>
                <c:pt idx="0" formatCode="0.00">
                  <c:v>-10</c:v>
                </c:pt>
                <c:pt idx="1">
                  <c:v>-9.5</c:v>
                </c:pt>
                <c:pt idx="2" formatCode="0.00">
                  <c:v>-9</c:v>
                </c:pt>
                <c:pt idx="3">
                  <c:v>-8.5</c:v>
                </c:pt>
                <c:pt idx="4" formatCode="0.00">
                  <c:v>-8</c:v>
                </c:pt>
                <c:pt idx="5">
                  <c:v>-7.5</c:v>
                </c:pt>
                <c:pt idx="6" formatCode="0.00">
                  <c:v>-7</c:v>
                </c:pt>
                <c:pt idx="7">
                  <c:v>-6.5</c:v>
                </c:pt>
                <c:pt idx="8" formatCode="0.00">
                  <c:v>-6</c:v>
                </c:pt>
                <c:pt idx="9">
                  <c:v>-5.5</c:v>
                </c:pt>
                <c:pt idx="10" formatCode="0.00">
                  <c:v>-5</c:v>
                </c:pt>
                <c:pt idx="11">
                  <c:v>-4.5</c:v>
                </c:pt>
                <c:pt idx="12" formatCode="0.00">
                  <c:v>-4</c:v>
                </c:pt>
                <c:pt idx="13">
                  <c:v>-3.5</c:v>
                </c:pt>
                <c:pt idx="14" formatCode="0.00">
                  <c:v>-3</c:v>
                </c:pt>
                <c:pt idx="15">
                  <c:v>-2.5</c:v>
                </c:pt>
                <c:pt idx="16" formatCode="0.00">
                  <c:v>-2</c:v>
                </c:pt>
                <c:pt idx="17">
                  <c:v>-1.5</c:v>
                </c:pt>
                <c:pt idx="18" formatCode="0.00">
                  <c:v>-1</c:v>
                </c:pt>
                <c:pt idx="19">
                  <c:v>-0.5</c:v>
                </c:pt>
                <c:pt idx="20" formatCode="0.00">
                  <c:v>0</c:v>
                </c:pt>
                <c:pt idx="21">
                  <c:v>0.5</c:v>
                </c:pt>
                <c:pt idx="22" formatCode="0.00">
                  <c:v>1</c:v>
                </c:pt>
                <c:pt idx="23">
                  <c:v>1.5</c:v>
                </c:pt>
                <c:pt idx="24" formatCode="0.00">
                  <c:v>2</c:v>
                </c:pt>
                <c:pt idx="25">
                  <c:v>2.5</c:v>
                </c:pt>
                <c:pt idx="26" formatCode="0.00">
                  <c:v>3</c:v>
                </c:pt>
                <c:pt idx="27">
                  <c:v>3.5</c:v>
                </c:pt>
                <c:pt idx="28" formatCode="0.00">
                  <c:v>4</c:v>
                </c:pt>
                <c:pt idx="29">
                  <c:v>4.5</c:v>
                </c:pt>
                <c:pt idx="30" formatCode="0.00">
                  <c:v>5</c:v>
                </c:pt>
                <c:pt idx="31">
                  <c:v>5.5</c:v>
                </c:pt>
                <c:pt idx="32" formatCode="0.00">
                  <c:v>6</c:v>
                </c:pt>
                <c:pt idx="33">
                  <c:v>6.5</c:v>
                </c:pt>
                <c:pt idx="34" formatCode="0.00">
                  <c:v>7</c:v>
                </c:pt>
                <c:pt idx="35">
                  <c:v>7.5</c:v>
                </c:pt>
                <c:pt idx="36" formatCode="0.00">
                  <c:v>8</c:v>
                </c:pt>
                <c:pt idx="37">
                  <c:v>8.5</c:v>
                </c:pt>
                <c:pt idx="38" formatCode="0.00">
                  <c:v>9</c:v>
                </c:pt>
                <c:pt idx="39">
                  <c:v>9.5</c:v>
                </c:pt>
                <c:pt idx="40" formatCode="0.00">
                  <c:v>10</c:v>
                </c:pt>
              </c:numCache>
            </c:numRef>
          </c:xVal>
          <c:yVal>
            <c:numRef>
              <c:f>'Studentovo rozdělení'!$V$4:$V$44</c:f>
              <c:numCache>
                <c:formatCode>General</c:formatCode>
                <c:ptCount val="41"/>
                <c:pt idx="0">
                  <c:v>0</c:v>
                </c:pt>
                <c:pt idx="1">
                  <c:v>1.7441637599111821E-3</c:v>
                </c:pt>
                <c:pt idx="2">
                  <c:v>3.6850777000562475E-3</c:v>
                </c:pt>
                <c:pt idx="3">
                  <c:v>5.8578414282732492E-3</c:v>
                </c:pt>
                <c:pt idx="4">
                  <c:v>8.3063790143024091E-3</c:v>
                </c:pt>
                <c:pt idx="5">
                  <c:v>1.108637802027438E-2</c:v>
                </c:pt>
                <c:pt idx="6">
                  <c:v>1.4269476882112287E-2</c:v>
                </c:pt>
                <c:pt idx="7">
                  <c:v>1.7949359959381544E-2</c:v>
                </c:pt>
                <c:pt idx="8">
                  <c:v>2.2250844907811151E-2</c:v>
                </c:pt>
                <c:pt idx="9">
                  <c:v>2.7343803086751804E-2</c:v>
                </c:pt>
                <c:pt idx="10">
                  <c:v>3.3465147051824705E-2</c:v>
                </c:pt>
                <c:pt idx="11">
                  <c:v>4.0954791432619778E-2</c:v>
                </c:pt>
                <c:pt idx="12">
                  <c:v>5.0316846908613627E-2</c:v>
                </c:pt>
                <c:pt idx="13">
                  <c:v>6.2328540726869885E-2</c:v>
                </c:pt>
                <c:pt idx="14">
                  <c:v>7.8244035036059423E-2</c:v>
                </c:pt>
                <c:pt idx="15">
                  <c:v>0.10019644097976912</c:v>
                </c:pt>
                <c:pt idx="16">
                  <c:v>0.1320274295981482</c:v>
                </c:pt>
                <c:pt idx="17">
                  <c:v>0.18099818131873141</c:v>
                </c:pt>
                <c:pt idx="18">
                  <c:v>0.2605756528646791</c:v>
                </c:pt>
                <c:pt idx="19">
                  <c:v>0.3878996073381954</c:v>
                </c:pt>
                <c:pt idx="20">
                  <c:v>0.54705455043009077</c:v>
                </c:pt>
                <c:pt idx="21">
                  <c:v>0.67437850490360707</c:v>
                </c:pt>
                <c:pt idx="22">
                  <c:v>0.7539559764495547</c:v>
                </c:pt>
                <c:pt idx="23">
                  <c:v>0.80292672817013788</c:v>
                </c:pt>
                <c:pt idx="24">
                  <c:v>0.83475771678851696</c:v>
                </c:pt>
                <c:pt idx="25">
                  <c:v>0.85671012273222669</c:v>
                </c:pt>
                <c:pt idx="26">
                  <c:v>0.87262561704141617</c:v>
                </c:pt>
                <c:pt idx="27">
                  <c:v>0.88463731085967245</c:v>
                </c:pt>
                <c:pt idx="28">
                  <c:v>0.89399936633566635</c:v>
                </c:pt>
                <c:pt idx="29">
                  <c:v>0.90148901071646137</c:v>
                </c:pt>
                <c:pt idx="30">
                  <c:v>0.90761035468153428</c:v>
                </c:pt>
                <c:pt idx="31">
                  <c:v>0.9127033128604749</c:v>
                </c:pt>
                <c:pt idx="32">
                  <c:v>0.91700479780890454</c:v>
                </c:pt>
                <c:pt idx="33">
                  <c:v>0.92068468088617383</c:v>
                </c:pt>
                <c:pt idx="34">
                  <c:v>0.92386777974801171</c:v>
                </c:pt>
                <c:pt idx="35">
                  <c:v>0.92664777875398363</c:v>
                </c:pt>
                <c:pt idx="36">
                  <c:v>0.92909631634001277</c:v>
                </c:pt>
                <c:pt idx="37">
                  <c:v>0.93126908006822973</c:v>
                </c:pt>
                <c:pt idx="38">
                  <c:v>0.93320999400837479</c:v>
                </c:pt>
                <c:pt idx="39">
                  <c:v>0.93495415776828594</c:v>
                </c:pt>
                <c:pt idx="40">
                  <c:v>0.93652994928404731</c:v>
                </c:pt>
              </c:numCache>
            </c:numRef>
          </c:yVal>
          <c:smooth val="1"/>
        </c:ser>
        <c:axId val="148900096"/>
        <c:axId val="148910080"/>
      </c:scatterChart>
      <c:valAx>
        <c:axId val="148900096"/>
        <c:scaling>
          <c:orientation val="minMax"/>
          <c:max val="10"/>
          <c:min val="-10"/>
        </c:scaling>
        <c:axPos val="b"/>
        <c:numFmt formatCode="0" sourceLinked="0"/>
        <c:tickLblPos val="nextTo"/>
        <c:crossAx val="148910080"/>
        <c:crosses val="autoZero"/>
        <c:crossBetween val="midCat"/>
      </c:valAx>
      <c:valAx>
        <c:axId val="148910080"/>
        <c:scaling>
          <c:orientation val="minMax"/>
          <c:max val="1.05"/>
          <c:min val="0"/>
        </c:scaling>
        <c:axPos val="l"/>
        <c:numFmt formatCode="General" sourceLinked="1"/>
        <c:tickLblPos val="nextTo"/>
        <c:crossAx val="148900096"/>
        <c:crosses val="autoZero"/>
        <c:crossBetween val="midCat"/>
      </c:valAx>
      <c:spPr>
        <a:solidFill>
          <a:schemeClr val="accent5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81110770801429299"/>
          <c:y val="0.25872542248008473"/>
          <c:w val="0.12355283307810112"/>
          <c:h val="0.12377676474651221"/>
        </c:manualLayout>
      </c:layout>
    </c:legend>
  </c:chart>
  <c:spPr>
    <a:solidFill>
      <a:schemeClr val="accent3">
        <a:lumMod val="60000"/>
        <a:lumOff val="40000"/>
      </a:schemeClr>
    </a:solidFill>
    <a:ln w="9525">
      <a:solidFill>
        <a:schemeClr val="tx1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Hustota Pearsonova rozdělení</a:t>
            </a:r>
            <a:endParaRPr lang="en-US" sz="1200"/>
          </a:p>
        </c:rich>
      </c:tx>
    </c:title>
    <c:plotArea>
      <c:layout>
        <c:manualLayout>
          <c:layoutTarget val="inner"/>
          <c:xMode val="edge"/>
          <c:yMode val="edge"/>
          <c:x val="4.8830955854867304E-2"/>
          <c:y val="0.15059953032186801"/>
          <c:w val="0.90546213116928409"/>
          <c:h val="0.65945388405396699"/>
        </c:manualLayout>
      </c:layout>
      <c:scatterChart>
        <c:scatterStyle val="smoothMarker"/>
        <c:ser>
          <c:idx val="0"/>
          <c:order val="0"/>
          <c:tx>
            <c:v>N(0;1)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'Pearsonovo rozdělení'!$P$4:$P$111</c:f>
              <c:numCache>
                <c:formatCode>General</c:formatCode>
                <c:ptCount val="108"/>
                <c:pt idx="0" formatCode="0.00">
                  <c:v>0.01</c:v>
                </c:pt>
                <c:pt idx="1">
                  <c:v>0.05</c:v>
                </c:pt>
                <c:pt idx="2" formatCode="0.00">
                  <c:v>1</c:v>
                </c:pt>
                <c:pt idx="3">
                  <c:v>1.95</c:v>
                </c:pt>
                <c:pt idx="4" formatCode="0.00">
                  <c:v>2.9</c:v>
                </c:pt>
                <c:pt idx="5">
                  <c:v>3.85</c:v>
                </c:pt>
                <c:pt idx="6" formatCode="0.00">
                  <c:v>4.8</c:v>
                </c:pt>
                <c:pt idx="7">
                  <c:v>5.75</c:v>
                </c:pt>
                <c:pt idx="8" formatCode="0.00">
                  <c:v>6.7</c:v>
                </c:pt>
                <c:pt idx="9">
                  <c:v>7.65</c:v>
                </c:pt>
                <c:pt idx="10" formatCode="0.00">
                  <c:v>8.6</c:v>
                </c:pt>
                <c:pt idx="11">
                  <c:v>9.5500000000000007</c:v>
                </c:pt>
                <c:pt idx="12" formatCode="0.00">
                  <c:v>10.5</c:v>
                </c:pt>
                <c:pt idx="13">
                  <c:v>11.45</c:v>
                </c:pt>
                <c:pt idx="14" formatCode="0.00">
                  <c:v>12.4</c:v>
                </c:pt>
                <c:pt idx="15">
                  <c:v>13.35</c:v>
                </c:pt>
                <c:pt idx="16" formatCode="0.00">
                  <c:v>14.3</c:v>
                </c:pt>
                <c:pt idx="17">
                  <c:v>15.25</c:v>
                </c:pt>
                <c:pt idx="18" formatCode="0.00">
                  <c:v>16.2</c:v>
                </c:pt>
                <c:pt idx="19">
                  <c:v>17.149999999999999</c:v>
                </c:pt>
                <c:pt idx="20" formatCode="0.00">
                  <c:v>18.100000000000001</c:v>
                </c:pt>
                <c:pt idx="21">
                  <c:v>19.05</c:v>
                </c:pt>
                <c:pt idx="22" formatCode="0.00">
                  <c:v>20</c:v>
                </c:pt>
                <c:pt idx="23">
                  <c:v>20.95</c:v>
                </c:pt>
                <c:pt idx="24" formatCode="0.00">
                  <c:v>21.9</c:v>
                </c:pt>
                <c:pt idx="25">
                  <c:v>22.85</c:v>
                </c:pt>
                <c:pt idx="26" formatCode="0.00">
                  <c:v>23.8</c:v>
                </c:pt>
                <c:pt idx="27">
                  <c:v>24.75</c:v>
                </c:pt>
                <c:pt idx="28" formatCode="0.00">
                  <c:v>25.7</c:v>
                </c:pt>
                <c:pt idx="29">
                  <c:v>26.65</c:v>
                </c:pt>
                <c:pt idx="30" formatCode="0.00">
                  <c:v>27.6</c:v>
                </c:pt>
                <c:pt idx="31">
                  <c:v>28.55</c:v>
                </c:pt>
                <c:pt idx="32" formatCode="0.00">
                  <c:v>29.5</c:v>
                </c:pt>
                <c:pt idx="33">
                  <c:v>30.45</c:v>
                </c:pt>
                <c:pt idx="34" formatCode="0.00">
                  <c:v>31.4</c:v>
                </c:pt>
                <c:pt idx="35">
                  <c:v>32.35</c:v>
                </c:pt>
                <c:pt idx="36" formatCode="0.00">
                  <c:v>33.299999999999997</c:v>
                </c:pt>
                <c:pt idx="37">
                  <c:v>34.25</c:v>
                </c:pt>
                <c:pt idx="38" formatCode="0.00">
                  <c:v>35.200000000000003</c:v>
                </c:pt>
                <c:pt idx="39">
                  <c:v>36.15</c:v>
                </c:pt>
                <c:pt idx="40" formatCode="0.00">
                  <c:v>37.1</c:v>
                </c:pt>
                <c:pt idx="41" formatCode="0.00">
                  <c:v>38.049999999999997</c:v>
                </c:pt>
                <c:pt idx="42">
                  <c:v>39</c:v>
                </c:pt>
                <c:pt idx="43" formatCode="0.00">
                  <c:v>39.950000000000003</c:v>
                </c:pt>
                <c:pt idx="44" formatCode="0.00">
                  <c:v>40.9</c:v>
                </c:pt>
                <c:pt idx="45">
                  <c:v>41.85</c:v>
                </c:pt>
                <c:pt idx="46" formatCode="0.00">
                  <c:v>42.8</c:v>
                </c:pt>
                <c:pt idx="47" formatCode="0.00">
                  <c:v>43.75</c:v>
                </c:pt>
                <c:pt idx="48">
                  <c:v>44.7</c:v>
                </c:pt>
                <c:pt idx="49" formatCode="0.00">
                  <c:v>45.65</c:v>
                </c:pt>
                <c:pt idx="50" formatCode="0.00">
                  <c:v>46.599999999999902</c:v>
                </c:pt>
                <c:pt idx="51">
                  <c:v>47.549999999999898</c:v>
                </c:pt>
                <c:pt idx="52" formatCode="0.00">
                  <c:v>48.499999999999901</c:v>
                </c:pt>
                <c:pt idx="53" formatCode="0.00">
                  <c:v>49.449999999999903</c:v>
                </c:pt>
                <c:pt idx="54">
                  <c:v>50.399999999999899</c:v>
                </c:pt>
                <c:pt idx="55" formatCode="0.00">
                  <c:v>51.349999999999902</c:v>
                </c:pt>
                <c:pt idx="56" formatCode="0.00">
                  <c:v>52.299999999999898</c:v>
                </c:pt>
                <c:pt idx="57">
                  <c:v>53.249999999999901</c:v>
                </c:pt>
                <c:pt idx="58" formatCode="0.00">
                  <c:v>54.199999999999903</c:v>
                </c:pt>
                <c:pt idx="59" formatCode="0.00">
                  <c:v>55.149999999999899</c:v>
                </c:pt>
                <c:pt idx="60">
                  <c:v>56.099999999999902</c:v>
                </c:pt>
                <c:pt idx="61" formatCode="0.00">
                  <c:v>57.049999999999898</c:v>
                </c:pt>
                <c:pt idx="62" formatCode="0.00">
                  <c:v>57.999999999999901</c:v>
                </c:pt>
                <c:pt idx="63">
                  <c:v>58.949999999999903</c:v>
                </c:pt>
                <c:pt idx="64" formatCode="0.00">
                  <c:v>59.899999999999899</c:v>
                </c:pt>
                <c:pt idx="65" formatCode="0.00">
                  <c:v>60.849999999999902</c:v>
                </c:pt>
                <c:pt idx="66">
                  <c:v>61.799999999999898</c:v>
                </c:pt>
                <c:pt idx="67" formatCode="0.00">
                  <c:v>62.749999999999901</c:v>
                </c:pt>
                <c:pt idx="68" formatCode="0.00">
                  <c:v>63.699999999999903</c:v>
                </c:pt>
                <c:pt idx="69">
                  <c:v>64.649999999999906</c:v>
                </c:pt>
                <c:pt idx="70" formatCode="0.00">
                  <c:v>65.599999999999895</c:v>
                </c:pt>
                <c:pt idx="71" formatCode="0.00">
                  <c:v>66.549999999999898</c:v>
                </c:pt>
                <c:pt idx="72">
                  <c:v>67.499999999999901</c:v>
                </c:pt>
                <c:pt idx="73" formatCode="0.00">
                  <c:v>68.449999999999903</c:v>
                </c:pt>
                <c:pt idx="74" formatCode="0.00">
                  <c:v>69.399999999999807</c:v>
                </c:pt>
                <c:pt idx="75">
                  <c:v>70.349999999999795</c:v>
                </c:pt>
                <c:pt idx="76" formatCode="0.00">
                  <c:v>71.299999999999798</c:v>
                </c:pt>
                <c:pt idx="77" formatCode="0.00">
                  <c:v>72.249999999999801</c:v>
                </c:pt>
                <c:pt idx="78">
                  <c:v>73.199999999999804</c:v>
                </c:pt>
                <c:pt idx="79" formatCode="0.00">
                  <c:v>74.149999999999807</c:v>
                </c:pt>
                <c:pt idx="80" formatCode="0.00">
                  <c:v>75.099999999999795</c:v>
                </c:pt>
                <c:pt idx="81">
                  <c:v>76.049999999999798</c:v>
                </c:pt>
                <c:pt idx="82" formatCode="0.00">
                  <c:v>76.999999999999801</c:v>
                </c:pt>
                <c:pt idx="83" formatCode="0.00">
                  <c:v>77.949999999999804</c:v>
                </c:pt>
                <c:pt idx="84">
                  <c:v>78.899999999999807</c:v>
                </c:pt>
                <c:pt idx="85" formatCode="0.00">
                  <c:v>79.849999999999795</c:v>
                </c:pt>
                <c:pt idx="86" formatCode="0.00">
                  <c:v>80.799999999999798</c:v>
                </c:pt>
                <c:pt idx="87">
                  <c:v>81.749999999999801</c:v>
                </c:pt>
                <c:pt idx="88" formatCode="0.00">
                  <c:v>82.699999999999804</c:v>
                </c:pt>
                <c:pt idx="89" formatCode="0.00">
                  <c:v>83.649999999999807</c:v>
                </c:pt>
                <c:pt idx="90">
                  <c:v>84.599999999999795</c:v>
                </c:pt>
                <c:pt idx="91" formatCode="0.00">
                  <c:v>85.549999999999798</c:v>
                </c:pt>
                <c:pt idx="92" formatCode="0.00">
                  <c:v>86.499999999999801</c:v>
                </c:pt>
                <c:pt idx="93">
                  <c:v>87.449999999999804</c:v>
                </c:pt>
                <c:pt idx="94" formatCode="0.00">
                  <c:v>88.399999999999807</c:v>
                </c:pt>
                <c:pt idx="95" formatCode="0.00">
                  <c:v>89.349999999999795</c:v>
                </c:pt>
                <c:pt idx="96">
                  <c:v>90.299999999999798</c:v>
                </c:pt>
                <c:pt idx="97" formatCode="0.00">
                  <c:v>91.249999999999702</c:v>
                </c:pt>
                <c:pt idx="98" formatCode="0.00">
                  <c:v>92.199999999999704</c:v>
                </c:pt>
                <c:pt idx="99">
                  <c:v>93.149999999999693</c:v>
                </c:pt>
                <c:pt idx="100" formatCode="0.00">
                  <c:v>94.099999999999696</c:v>
                </c:pt>
                <c:pt idx="101" formatCode="0.00">
                  <c:v>95.049999999999699</c:v>
                </c:pt>
                <c:pt idx="102">
                  <c:v>95.999999999999702</c:v>
                </c:pt>
                <c:pt idx="103" formatCode="0.00">
                  <c:v>96.949999999999704</c:v>
                </c:pt>
                <c:pt idx="104" formatCode="0.00">
                  <c:v>97.899999999999693</c:v>
                </c:pt>
                <c:pt idx="105" formatCode="0.00">
                  <c:v>98.849999999999696</c:v>
                </c:pt>
                <c:pt idx="106">
                  <c:v>99.799999999999699</c:v>
                </c:pt>
                <c:pt idx="107" formatCode="0.00">
                  <c:v>100.75</c:v>
                </c:pt>
              </c:numCache>
            </c:numRef>
          </c:xVal>
          <c:yVal>
            <c:numRef>
              <c:f>'Pearsonovo rozdělení'!$Q$4:$Q$111</c:f>
              <c:numCache>
                <c:formatCode>General</c:formatCode>
                <c:ptCount val="108"/>
                <c:pt idx="0">
                  <c:v>1.1196273678714199E-8</c:v>
                </c:pt>
                <c:pt idx="1">
                  <c:v>1.1422339186367534E-8</c:v>
                </c:pt>
                <c:pt idx="2">
                  <c:v>1.8291102980270877E-8</c:v>
                </c:pt>
                <c:pt idx="3">
                  <c:v>2.9070900247301887E-8</c:v>
                </c:pt>
                <c:pt idx="4">
                  <c:v>4.5857546017000699E-8</c:v>
                </c:pt>
                <c:pt idx="5">
                  <c:v>7.1795443689998804E-8</c:v>
                </c:pt>
                <c:pt idx="6">
                  <c:v>1.1156210511148071E-7</c:v>
                </c:pt>
                <c:pt idx="7">
                  <c:v>1.7205617385671737E-7</c:v>
                </c:pt>
                <c:pt idx="8">
                  <c:v>2.6336470054267485E-7</c:v>
                </c:pt>
                <c:pt idx="9">
                  <c:v>4.0010926901902457E-7</c:v>
                </c:pt>
                <c:pt idx="10">
                  <c:v>6.0330010873719202E-7</c:v>
                </c:pt>
                <c:pt idx="11">
                  <c:v>9.0286317179473574E-7</c:v>
                </c:pt>
                <c:pt idx="12">
                  <c:v>1.3410476721489244E-6</c:v>
                </c:pt>
                <c:pt idx="13">
                  <c:v>1.9769707258157985E-6</c:v>
                </c:pt>
                <c:pt idx="14">
                  <c:v>2.8926108040096569E-6</c:v>
                </c:pt>
                <c:pt idx="15">
                  <c:v>4.2006211338577898E-6</c:v>
                </c:pt>
                <c:pt idx="16">
                  <c:v>6.0543951944220767E-6</c:v>
                </c:pt>
                <c:pt idx="17">
                  <c:v>8.6608748265289012E-6</c:v>
                </c:pt>
                <c:pt idx="18">
                  <c:v>1.2296641217857261E-5</c:v>
                </c:pt>
                <c:pt idx="19">
                  <c:v>1.7327862181317157E-5</c:v>
                </c:pt>
                <c:pt idx="20">
                  <c:v>2.4234675674969997E-5</c:v>
                </c:pt>
                <c:pt idx="21">
                  <c:v>3.3640557361012503E-5</c:v>
                </c:pt>
                <c:pt idx="22">
                  <c:v>4.6347135412407966E-5</c:v>
                </c:pt>
                <c:pt idx="23">
                  <c:v>6.3374763915291816E-5</c:v>
                </c:pt>
                <c:pt idx="24">
                  <c:v>8.6008932175723053E-5</c:v>
                </c:pt>
                <c:pt idx="25">
                  <c:v>1.1585225745464976E-4</c:v>
                </c:pt>
                <c:pt idx="26">
                  <c:v>1.5488137273441746E-4</c:v>
                </c:pt>
                <c:pt idx="27">
                  <c:v>2.0550747405424807E-4</c:v>
                </c:pt>
                <c:pt idx="28">
                  <c:v>2.7063863658121533E-4</c:v>
                </c:pt>
                <c:pt idx="29">
                  <c:v>3.5374125814762017E-4</c:v>
                </c:pt>
                <c:pt idx="30">
                  <c:v>4.5889716949874864E-4</c:v>
                </c:pt>
                <c:pt idx="31">
                  <c:v>5.9085210261252948E-4</c:v>
                </c:pt>
                <c:pt idx="32">
                  <c:v>7.5505038845831006E-4</c:v>
                </c:pt>
                <c:pt idx="33">
                  <c:v>9.5765003506905649E-4</c:v>
                </c:pt>
                <c:pt idx="34">
                  <c:v>1.2055118007945258E-3</c:v>
                </c:pt>
                <c:pt idx="35">
                  <c:v>1.5061556205230298E-3</c:v>
                </c:pt>
                <c:pt idx="36">
                  <c:v>1.8676778623746473E-3</c:v>
                </c:pt>
                <c:pt idx="37">
                  <c:v>2.2986234820825519E-3</c:v>
                </c:pt>
                <c:pt idx="38">
                  <c:v>2.8078082806750628E-3</c:v>
                </c:pt>
                <c:pt idx="39">
                  <c:v>3.4040882112937017E-3</c:v>
                </c:pt>
                <c:pt idx="40">
                  <c:v>4.0960750393359557E-3</c:v>
                </c:pt>
                <c:pt idx="41">
                  <c:v>4.8918006056292906E-3</c:v>
                </c:pt>
                <c:pt idx="42">
                  <c:v>5.7983353885566928E-3</c:v>
                </c:pt>
                <c:pt idx="43">
                  <c:v>6.8213708613525017E-3</c:v>
                </c:pt>
                <c:pt idx="44">
                  <c:v>7.9647790886731521E-3</c:v>
                </c:pt>
                <c:pt idx="45">
                  <c:v>9.2301668418035138E-3</c:v>
                </c:pt>
                <c:pt idx="46">
                  <c:v>1.0616444933207302E-2</c:v>
                </c:pt>
                <c:pt idx="47">
                  <c:v>1.2119436155308663E-2</c:v>
                </c:pt>
                <c:pt idx="48">
                  <c:v>1.3731546834875499E-2</c:v>
                </c:pt>
                <c:pt idx="49">
                  <c:v>1.5441527294154822E-2</c:v>
                </c:pt>
                <c:pt idx="50">
                  <c:v>1.72343452160258E-2</c:v>
                </c:pt>
                <c:pt idx="51">
                  <c:v>1.9091192907395114E-2</c:v>
                </c:pt>
                <c:pt idx="52">
                  <c:v>2.0989644723899557E-2</c:v>
                </c:pt>
                <c:pt idx="53">
                  <c:v>2.2903974574832318E-2</c:v>
                </c:pt>
                <c:pt idx="54">
                  <c:v>2.4805635726398375E-2</c:v>
                </c:pt>
                <c:pt idx="55">
                  <c:v>2.6663896456271919E-2</c:v>
                </c:pt>
                <c:pt idx="56">
                  <c:v>2.844661599261699E-2</c:v>
                </c:pt>
                <c:pt idx="57">
                  <c:v>3.0121136191646126E-2</c:v>
                </c:pt>
                <c:pt idx="58">
                  <c:v>3.1655256207859937E-2</c:v>
                </c:pt>
                <c:pt idx="59">
                  <c:v>3.3018250621243715E-2</c:v>
                </c:pt>
                <c:pt idx="60">
                  <c:v>3.418188667524024E-2</c:v>
                </c:pt>
                <c:pt idx="61">
                  <c:v>3.5121393903685419E-2</c:v>
                </c:pt>
                <c:pt idx="62">
                  <c:v>3.5816339780163894E-2</c:v>
                </c:pt>
                <c:pt idx="63">
                  <c:v>3.6251368212678811E-2</c:v>
                </c:pt>
                <c:pt idx="64">
                  <c:v>3.6416763622972796E-2</c:v>
                </c:pt>
                <c:pt idx="65">
                  <c:v>3.6308811676423774E-2</c:v>
                </c:pt>
                <c:pt idx="66">
                  <c:v>3.5929937958321854E-2</c:v>
                </c:pt>
                <c:pt idx="67">
                  <c:v>3.5288617366036348E-2</c:v>
                </c:pt>
                <c:pt idx="68">
                  <c:v>3.4399058943782757E-2</c:v>
                </c:pt>
                <c:pt idx="69">
                  <c:v>3.3280682527663551E-2</c:v>
                </c:pt>
                <c:pt idx="70">
                  <c:v>3.1957414119439032E-2</c:v>
                </c:pt>
                <c:pt idx="71">
                  <c:v>3.0456835682672118E-2</c:v>
                </c:pt>
                <c:pt idx="72">
                  <c:v>2.8809231511854848E-2</c:v>
                </c:pt>
                <c:pt idx="73">
                  <c:v>2.7046577104742335E-2</c:v>
                </c:pt>
                <c:pt idx="74">
                  <c:v>2.5201517418384643E-2</c:v>
                </c:pt>
                <c:pt idx="75">
                  <c:v>2.3306379570092819E-2</c:v>
                </c:pt>
                <c:pt idx="76">
                  <c:v>2.1392260713598236E-2</c:v>
                </c:pt>
                <c:pt idx="77">
                  <c:v>1.9488225403259233E-2</c:v>
                </c:pt>
                <c:pt idx="78">
                  <c:v>1.7620638804917436E-2</c:v>
                </c:pt>
                <c:pt idx="79">
                  <c:v>1.5812653243349486E-2</c:v>
                </c:pt>
                <c:pt idx="80">
                  <c:v>1.4083856434449515E-2</c:v>
                </c:pt>
                <c:pt idx="81">
                  <c:v>1.2450080943636237E-2</c:v>
                </c:pt>
                <c:pt idx="82">
                  <c:v>1.0923366471250764E-2</c:v>
                </c:pt>
                <c:pt idx="83">
                  <c:v>9.5120599099162151E-3</c:v>
                </c:pt>
                <c:pt idx="84">
                  <c:v>8.2210330338240156E-3</c:v>
                </c:pt>
                <c:pt idx="85">
                  <c:v>7.0519943103371681E-3</c:v>
                </c:pt>
                <c:pt idx="86">
                  <c:v>6.0038696782817504E-3</c:v>
                </c:pt>
                <c:pt idx="87">
                  <c:v>5.0732271019963285E-3</c:v>
                </c:pt>
                <c:pt idx="88">
                  <c:v>4.2547210755724384E-3</c:v>
                </c:pt>
                <c:pt idx="89">
                  <c:v>3.5415357392568785E-3</c:v>
                </c:pt>
                <c:pt idx="90">
                  <c:v>2.9258085633160481E-3</c:v>
                </c:pt>
                <c:pt idx="91">
                  <c:v>2.3990203288816944E-3</c:v>
                </c:pt>
                <c:pt idx="92">
                  <c:v>1.9523410827069199E-3</c:v>
                </c:pt>
                <c:pt idx="93">
                  <c:v>1.576925593227011E-3</c:v>
                </c:pt>
                <c:pt idx="94">
                  <c:v>1.2641553703101182E-3</c:v>
                </c:pt>
                <c:pt idx="95">
                  <c:v>1.0058273711717129E-3</c:v>
                </c:pt>
                <c:pt idx="96">
                  <c:v>7.9429200122445168E-4</c:v>
                </c:pt>
                <c:pt idx="97">
                  <c:v>6.2254488907446644E-4</c:v>
                </c:pt>
                <c:pt idx="98">
                  <c:v>4.8427817662262076E-4</c:v>
                </c:pt>
                <c:pt idx="99">
                  <c:v>3.7389776460275626E-4</c:v>
                </c:pt>
                <c:pt idx="100">
                  <c:v>2.8651316513424429E-4</c:v>
                </c:pt>
                <c:pt idx="101">
                  <c:v>2.1790642700111643E-4</c:v>
                </c:pt>
                <c:pt idx="102">
                  <c:v>1.6448611401646699E-4</c:v>
                </c:pt>
                <c:pt idx="103">
                  <c:v>1.2323162772525542E-4</c:v>
                </c:pt>
                <c:pt idx="104">
                  <c:v>9.1632360210728168E-5</c:v>
                </c:pt>
                <c:pt idx="105">
                  <c:v>6.7625315552648549E-5</c:v>
                </c:pt>
                <c:pt idx="106">
                  <c:v>4.9534009125492744E-5</c:v>
                </c:pt>
                <c:pt idx="107">
                  <c:v>3.6010686322611328E-5</c:v>
                </c:pt>
              </c:numCache>
            </c:numRef>
          </c:yVal>
          <c:smooth val="1"/>
        </c:ser>
        <c:ser>
          <c:idx val="1"/>
          <c:order val="1"/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'Pearsonovo rozdělení'!$P$4:$P$111</c:f>
              <c:numCache>
                <c:formatCode>General</c:formatCode>
                <c:ptCount val="108"/>
                <c:pt idx="0" formatCode="0.00">
                  <c:v>0.01</c:v>
                </c:pt>
                <c:pt idx="1">
                  <c:v>0.05</c:v>
                </c:pt>
                <c:pt idx="2" formatCode="0.00">
                  <c:v>1</c:v>
                </c:pt>
                <c:pt idx="3">
                  <c:v>1.95</c:v>
                </c:pt>
                <c:pt idx="4" formatCode="0.00">
                  <c:v>2.9</c:v>
                </c:pt>
                <c:pt idx="5">
                  <c:v>3.85</c:v>
                </c:pt>
                <c:pt idx="6" formatCode="0.00">
                  <c:v>4.8</c:v>
                </c:pt>
                <c:pt idx="7">
                  <c:v>5.75</c:v>
                </c:pt>
                <c:pt idx="8" formatCode="0.00">
                  <c:v>6.7</c:v>
                </c:pt>
                <c:pt idx="9">
                  <c:v>7.65</c:v>
                </c:pt>
                <c:pt idx="10" formatCode="0.00">
                  <c:v>8.6</c:v>
                </c:pt>
                <c:pt idx="11">
                  <c:v>9.5500000000000007</c:v>
                </c:pt>
                <c:pt idx="12" formatCode="0.00">
                  <c:v>10.5</c:v>
                </c:pt>
                <c:pt idx="13">
                  <c:v>11.45</c:v>
                </c:pt>
                <c:pt idx="14" formatCode="0.00">
                  <c:v>12.4</c:v>
                </c:pt>
                <c:pt idx="15">
                  <c:v>13.35</c:v>
                </c:pt>
                <c:pt idx="16" formatCode="0.00">
                  <c:v>14.3</c:v>
                </c:pt>
                <c:pt idx="17">
                  <c:v>15.25</c:v>
                </c:pt>
                <c:pt idx="18" formatCode="0.00">
                  <c:v>16.2</c:v>
                </c:pt>
                <c:pt idx="19">
                  <c:v>17.149999999999999</c:v>
                </c:pt>
                <c:pt idx="20" formatCode="0.00">
                  <c:v>18.100000000000001</c:v>
                </c:pt>
                <c:pt idx="21">
                  <c:v>19.05</c:v>
                </c:pt>
                <c:pt idx="22" formatCode="0.00">
                  <c:v>20</c:v>
                </c:pt>
                <c:pt idx="23">
                  <c:v>20.95</c:v>
                </c:pt>
                <c:pt idx="24" formatCode="0.00">
                  <c:v>21.9</c:v>
                </c:pt>
                <c:pt idx="25">
                  <c:v>22.85</c:v>
                </c:pt>
                <c:pt idx="26" formatCode="0.00">
                  <c:v>23.8</c:v>
                </c:pt>
                <c:pt idx="27">
                  <c:v>24.75</c:v>
                </c:pt>
                <c:pt idx="28" formatCode="0.00">
                  <c:v>25.7</c:v>
                </c:pt>
                <c:pt idx="29">
                  <c:v>26.65</c:v>
                </c:pt>
                <c:pt idx="30" formatCode="0.00">
                  <c:v>27.6</c:v>
                </c:pt>
                <c:pt idx="31">
                  <c:v>28.55</c:v>
                </c:pt>
                <c:pt idx="32" formatCode="0.00">
                  <c:v>29.5</c:v>
                </c:pt>
                <c:pt idx="33">
                  <c:v>30.45</c:v>
                </c:pt>
                <c:pt idx="34" formatCode="0.00">
                  <c:v>31.4</c:v>
                </c:pt>
                <c:pt idx="35">
                  <c:v>32.35</c:v>
                </c:pt>
                <c:pt idx="36" formatCode="0.00">
                  <c:v>33.299999999999997</c:v>
                </c:pt>
                <c:pt idx="37">
                  <c:v>34.25</c:v>
                </c:pt>
                <c:pt idx="38" formatCode="0.00">
                  <c:v>35.200000000000003</c:v>
                </c:pt>
                <c:pt idx="39">
                  <c:v>36.15</c:v>
                </c:pt>
                <c:pt idx="40" formatCode="0.00">
                  <c:v>37.1</c:v>
                </c:pt>
                <c:pt idx="41" formatCode="0.00">
                  <c:v>38.049999999999997</c:v>
                </c:pt>
                <c:pt idx="42">
                  <c:v>39</c:v>
                </c:pt>
                <c:pt idx="43" formatCode="0.00">
                  <c:v>39.950000000000003</c:v>
                </c:pt>
                <c:pt idx="44" formatCode="0.00">
                  <c:v>40.9</c:v>
                </c:pt>
                <c:pt idx="45">
                  <c:v>41.85</c:v>
                </c:pt>
                <c:pt idx="46" formatCode="0.00">
                  <c:v>42.8</c:v>
                </c:pt>
                <c:pt idx="47" formatCode="0.00">
                  <c:v>43.75</c:v>
                </c:pt>
                <c:pt idx="48">
                  <c:v>44.7</c:v>
                </c:pt>
                <c:pt idx="49" formatCode="0.00">
                  <c:v>45.65</c:v>
                </c:pt>
                <c:pt idx="50" formatCode="0.00">
                  <c:v>46.599999999999902</c:v>
                </c:pt>
                <c:pt idx="51">
                  <c:v>47.549999999999898</c:v>
                </c:pt>
                <c:pt idx="52" formatCode="0.00">
                  <c:v>48.499999999999901</c:v>
                </c:pt>
                <c:pt idx="53" formatCode="0.00">
                  <c:v>49.449999999999903</c:v>
                </c:pt>
                <c:pt idx="54">
                  <c:v>50.399999999999899</c:v>
                </c:pt>
                <c:pt idx="55" formatCode="0.00">
                  <c:v>51.349999999999902</c:v>
                </c:pt>
                <c:pt idx="56" formatCode="0.00">
                  <c:v>52.299999999999898</c:v>
                </c:pt>
                <c:pt idx="57">
                  <c:v>53.249999999999901</c:v>
                </c:pt>
                <c:pt idx="58" formatCode="0.00">
                  <c:v>54.199999999999903</c:v>
                </c:pt>
                <c:pt idx="59" formatCode="0.00">
                  <c:v>55.149999999999899</c:v>
                </c:pt>
                <c:pt idx="60">
                  <c:v>56.099999999999902</c:v>
                </c:pt>
                <c:pt idx="61" formatCode="0.00">
                  <c:v>57.049999999999898</c:v>
                </c:pt>
                <c:pt idx="62" formatCode="0.00">
                  <c:v>57.999999999999901</c:v>
                </c:pt>
                <c:pt idx="63">
                  <c:v>58.949999999999903</c:v>
                </c:pt>
                <c:pt idx="64" formatCode="0.00">
                  <c:v>59.899999999999899</c:v>
                </c:pt>
                <c:pt idx="65" formatCode="0.00">
                  <c:v>60.849999999999902</c:v>
                </c:pt>
                <c:pt idx="66">
                  <c:v>61.799999999999898</c:v>
                </c:pt>
                <c:pt idx="67" formatCode="0.00">
                  <c:v>62.749999999999901</c:v>
                </c:pt>
                <c:pt idx="68" formatCode="0.00">
                  <c:v>63.699999999999903</c:v>
                </c:pt>
                <c:pt idx="69">
                  <c:v>64.649999999999906</c:v>
                </c:pt>
                <c:pt idx="70" formatCode="0.00">
                  <c:v>65.599999999999895</c:v>
                </c:pt>
                <c:pt idx="71" formatCode="0.00">
                  <c:v>66.549999999999898</c:v>
                </c:pt>
                <c:pt idx="72">
                  <c:v>67.499999999999901</c:v>
                </c:pt>
                <c:pt idx="73" formatCode="0.00">
                  <c:v>68.449999999999903</c:v>
                </c:pt>
                <c:pt idx="74" formatCode="0.00">
                  <c:v>69.399999999999807</c:v>
                </c:pt>
                <c:pt idx="75">
                  <c:v>70.349999999999795</c:v>
                </c:pt>
                <c:pt idx="76" formatCode="0.00">
                  <c:v>71.299999999999798</c:v>
                </c:pt>
                <c:pt idx="77" formatCode="0.00">
                  <c:v>72.249999999999801</c:v>
                </c:pt>
                <c:pt idx="78">
                  <c:v>73.199999999999804</c:v>
                </c:pt>
                <c:pt idx="79" formatCode="0.00">
                  <c:v>74.149999999999807</c:v>
                </c:pt>
                <c:pt idx="80" formatCode="0.00">
                  <c:v>75.099999999999795</c:v>
                </c:pt>
                <c:pt idx="81">
                  <c:v>76.049999999999798</c:v>
                </c:pt>
                <c:pt idx="82" formatCode="0.00">
                  <c:v>76.999999999999801</c:v>
                </c:pt>
                <c:pt idx="83" formatCode="0.00">
                  <c:v>77.949999999999804</c:v>
                </c:pt>
                <c:pt idx="84">
                  <c:v>78.899999999999807</c:v>
                </c:pt>
                <c:pt idx="85" formatCode="0.00">
                  <c:v>79.849999999999795</c:v>
                </c:pt>
                <c:pt idx="86" formatCode="0.00">
                  <c:v>80.799999999999798</c:v>
                </c:pt>
                <c:pt idx="87">
                  <c:v>81.749999999999801</c:v>
                </c:pt>
                <c:pt idx="88" formatCode="0.00">
                  <c:v>82.699999999999804</c:v>
                </c:pt>
                <c:pt idx="89" formatCode="0.00">
                  <c:v>83.649999999999807</c:v>
                </c:pt>
                <c:pt idx="90">
                  <c:v>84.599999999999795</c:v>
                </c:pt>
                <c:pt idx="91" formatCode="0.00">
                  <c:v>85.549999999999798</c:v>
                </c:pt>
                <c:pt idx="92" formatCode="0.00">
                  <c:v>86.499999999999801</c:v>
                </c:pt>
                <c:pt idx="93">
                  <c:v>87.449999999999804</c:v>
                </c:pt>
                <c:pt idx="94" formatCode="0.00">
                  <c:v>88.399999999999807</c:v>
                </c:pt>
                <c:pt idx="95" formatCode="0.00">
                  <c:v>89.349999999999795</c:v>
                </c:pt>
                <c:pt idx="96">
                  <c:v>90.299999999999798</c:v>
                </c:pt>
                <c:pt idx="97" formatCode="0.00">
                  <c:v>91.249999999999702</c:v>
                </c:pt>
                <c:pt idx="98" formatCode="0.00">
                  <c:v>92.199999999999704</c:v>
                </c:pt>
                <c:pt idx="99">
                  <c:v>93.149999999999693</c:v>
                </c:pt>
                <c:pt idx="100" formatCode="0.00">
                  <c:v>94.099999999999696</c:v>
                </c:pt>
                <c:pt idx="101" formatCode="0.00">
                  <c:v>95.049999999999699</c:v>
                </c:pt>
                <c:pt idx="102">
                  <c:v>95.999999999999702</c:v>
                </c:pt>
                <c:pt idx="103" formatCode="0.00">
                  <c:v>96.949999999999704</c:v>
                </c:pt>
                <c:pt idx="104" formatCode="0.00">
                  <c:v>97.899999999999693</c:v>
                </c:pt>
                <c:pt idx="105" formatCode="0.00">
                  <c:v>98.849999999999696</c:v>
                </c:pt>
                <c:pt idx="106">
                  <c:v>99.799999999999699</c:v>
                </c:pt>
                <c:pt idx="107" formatCode="0.00">
                  <c:v>100.75</c:v>
                </c:pt>
              </c:numCache>
            </c:numRef>
          </c:xVal>
          <c:yVal>
            <c:numRef>
              <c:f>'Pearsonovo rozdělení'!$T$4:$T$111</c:f>
              <c:numCache>
                <c:formatCode>General</c:formatCode>
                <c:ptCount val="108"/>
                <c:pt idx="0">
                  <c:v>1.0480689081569735E-98</c:v>
                </c:pt>
                <c:pt idx="1">
                  <c:v>1.9135247046305387E-78</c:v>
                </c:pt>
                <c:pt idx="2">
                  <c:v>6.3887231525429844E-41</c:v>
                </c:pt>
                <c:pt idx="3">
                  <c:v>1.0235944431298003E-32</c:v>
                </c:pt>
                <c:pt idx="4">
                  <c:v>6.3441910100244815E-28</c:v>
                </c:pt>
                <c:pt idx="5">
                  <c:v>1.4618593437322642E-24</c:v>
                </c:pt>
                <c:pt idx="6">
                  <c:v>5.4481673245796638E-22</c:v>
                </c:pt>
                <c:pt idx="7">
                  <c:v>6.3728276066331083E-20</c:v>
                </c:pt>
                <c:pt idx="8">
                  <c:v>3.3407507441792451E-18</c:v>
                </c:pt>
                <c:pt idx="9">
                  <c:v>9.717768211589843E-17</c:v>
                </c:pt>
                <c:pt idx="10">
                  <c:v>1.8011510008639028E-15</c:v>
                </c:pt>
                <c:pt idx="11">
                  <c:v>2.3383145644265461E-14</c:v>
                </c:pt>
                <c:pt idx="12">
                  <c:v>2.2751233772645876E-13</c:v>
                </c:pt>
                <c:pt idx="13">
                  <c:v>1.7441527400737795E-12</c:v>
                </c:pt>
                <c:pt idx="14">
                  <c:v>1.0943705356473594E-11</c:v>
                </c:pt>
                <c:pt idx="15">
                  <c:v>5.788983990037633E-11</c:v>
                </c:pt>
                <c:pt idx="16">
                  <c:v>2.643022441971939E-10</c:v>
                </c:pt>
                <c:pt idx="17">
                  <c:v>1.0614299850983426E-9</c:v>
                </c:pt>
                <c:pt idx="18">
                  <c:v>3.8081270406651916E-9</c:v>
                </c:pt>
                <c:pt idx="19">
                  <c:v>1.2363622451943051E-8</c:v>
                </c:pt>
                <c:pt idx="20">
                  <c:v>3.6717653560829233E-8</c:v>
                </c:pt>
                <c:pt idx="21">
                  <c:v>1.0066089560020483E-7</c:v>
                </c:pt>
                <c:pt idx="22">
                  <c:v>2.5673576033051843E-7</c:v>
                </c:pt>
                <c:pt idx="23">
                  <c:v>6.1328649836405938E-7</c:v>
                </c:pt>
                <c:pt idx="24">
                  <c:v>1.3801175019005298E-6</c:v>
                </c:pt>
                <c:pt idx="25">
                  <c:v>2.9406733239008665E-6</c:v>
                </c:pt>
                <c:pt idx="26">
                  <c:v>5.9592105463834988E-6</c:v>
                </c:pt>
                <c:pt idx="27">
                  <c:v>1.1530496044451425E-5</c:v>
                </c:pt>
                <c:pt idx="28">
                  <c:v>2.1376558813944706E-5</c:v>
                </c:pt>
                <c:pt idx="29">
                  <c:v>3.8089610008052684E-5</c:v>
                </c:pt>
                <c:pt idx="30">
                  <c:v>6.5412513819674596E-5</c:v>
                </c:pt>
                <c:pt idx="31">
                  <c:v>1.0853875747605571E-4</c:v>
                </c:pt>
                <c:pt idx="32">
                  <c:v>1.744038890849654E-4</c:v>
                </c:pt>
                <c:pt idx="33">
                  <c:v>2.7193144783675905E-4</c:v>
                </c:pt>
                <c:pt idx="34">
                  <c:v>4.1219027221686948E-4</c:v>
                </c:pt>
                <c:pt idx="35">
                  <c:v>6.0841838677873383E-4</c:v>
                </c:pt>
                <c:pt idx="36">
                  <c:v>8.758726350642761E-4</c:v>
                </c:pt>
                <c:pt idx="37">
                  <c:v>1.2314733173491446E-3</c:v>
                </c:pt>
                <c:pt idx="38">
                  <c:v>1.6932288877091859E-3</c:v>
                </c:pt>
                <c:pt idx="39">
                  <c:v>2.2794459397520034E-3</c:v>
                </c:pt>
                <c:pt idx="40">
                  <c:v>3.007752174220747E-3</c:v>
                </c:pt>
                <c:pt idx="41">
                  <c:v>3.8939822160994268E-3</c:v>
                </c:pt>
                <c:pt idx="42">
                  <c:v>4.9509953282199353E-3</c:v>
                </c:pt>
                <c:pt idx="43">
                  <c:v>6.1875078041575228E-3</c:v>
                </c:pt>
                <c:pt idx="44">
                  <c:v>7.6070292673386403E-3</c:v>
                </c:pt>
                <c:pt idx="45">
                  <c:v>9.2069902575178005E-3</c:v>
                </c:pt>
                <c:pt idx="46">
                  <c:v>1.0978138322934278E-2</c:v>
                </c:pt>
                <c:pt idx="47">
                  <c:v>1.2904262282890936E-2</c:v>
                </c:pt>
                <c:pt idx="48">
                  <c:v>1.4962281116652577E-2</c:v>
                </c:pt>
                <c:pt idx="49">
                  <c:v>1.7122707373808499E-2</c:v>
                </c:pt>
                <c:pt idx="50">
                  <c:v>1.9350467663347096E-2</c:v>
                </c:pt>
                <c:pt idx="51">
                  <c:v>2.160603720278859E-2</c:v>
                </c:pt>
                <c:pt idx="52">
                  <c:v>2.3846823821789688E-2</c:v>
                </c:pt>
                <c:pt idx="53">
                  <c:v>2.6028720917284521E-2</c:v>
                </c:pt>
                <c:pt idx="54">
                  <c:v>2.8107739690998532E-2</c:v>
                </c:pt>
                <c:pt idx="55">
                  <c:v>3.0041628902549182E-2</c:v>
                </c:pt>
                <c:pt idx="56">
                  <c:v>3.1791395012317716E-2</c:v>
                </c:pt>
                <c:pt idx="57">
                  <c:v>3.3322646073371959E-2</c:v>
                </c:pt>
                <c:pt idx="58">
                  <c:v>3.4606697750638016E-2</c:v>
                </c:pt>
                <c:pt idx="59">
                  <c:v>3.5621397843142943E-2</c:v>
                </c:pt>
                <c:pt idx="60">
                  <c:v>3.6351645033466544E-2</c:v>
                </c:pt>
                <c:pt idx="61">
                  <c:v>3.6789596740896061E-2</c:v>
                </c:pt>
                <c:pt idx="62">
                  <c:v>3.6934578569667489E-2</c:v>
                </c:pt>
                <c:pt idx="63">
                  <c:v>3.6792722870421686E-2</c:v>
                </c:pt>
                <c:pt idx="64">
                  <c:v>3.6376375657392525E-2</c:v>
                </c:pt>
                <c:pt idx="65">
                  <c:v>3.5703319176246549E-2</c:v>
                </c:pt>
                <c:pt idx="66">
                  <c:v>3.4795861749370653E-2</c:v>
                </c:pt>
                <c:pt idx="67">
                  <c:v>3.3679847362132954E-2</c:v>
                </c:pt>
                <c:pt idx="68">
                  <c:v>3.2383635232440901E-2</c:v>
                </c:pt>
                <c:pt idx="69">
                  <c:v>3.0937094907181575E-2</c:v>
                </c:pt>
                <c:pt idx="70">
                  <c:v>2.9370655908634483E-2</c:v>
                </c:pt>
                <c:pt idx="71">
                  <c:v>2.7714443281540824E-2</c:v>
                </c:pt>
                <c:pt idx="72">
                  <c:v>2.5997522200303321E-2</c:v>
                </c:pt>
                <c:pt idx="73">
                  <c:v>2.4247266643898042E-2</c:v>
                </c:pt>
                <c:pt idx="74">
                  <c:v>2.2488859491628186E-2</c:v>
                </c:pt>
                <c:pt idx="75">
                  <c:v>2.0744924581326558E-2</c:v>
                </c:pt>
                <c:pt idx="76">
                  <c:v>1.9035285534157568E-2</c:v>
                </c:pt>
                <c:pt idx="77">
                  <c:v>1.7376841610398614E-2</c:v>
                </c:pt>
                <c:pt idx="78">
                  <c:v>1.5783547547805157E-2</c:v>
                </c:pt>
                <c:pt idx="79">
                  <c:v>1.4266482200293536E-2</c:v>
                </c:pt>
                <c:pt idx="80">
                  <c:v>1.283398973306144E-2</c:v>
                </c:pt>
                <c:pt idx="81">
                  <c:v>1.1491876994341269E-2</c:v>
                </c:pt>
                <c:pt idx="82">
                  <c:v>1.0243651304634435E-2</c:v>
                </c:pt>
                <c:pt idx="83">
                  <c:v>9.0907841048215032E-3</c:v>
                </c:pt>
                <c:pt idx="84">
                  <c:v>8.0329875129292686E-3</c:v>
                </c:pt>
                <c:pt idx="85">
                  <c:v>7.0684926972569987E-3</c:v>
                </c:pt>
                <c:pt idx="86">
                  <c:v>6.1943209426772684E-3</c:v>
                </c:pt>
                <c:pt idx="87">
                  <c:v>5.4065402523850127E-3</c:v>
                </c:pt>
                <c:pt idx="88">
                  <c:v>4.7005021990779794E-3</c:v>
                </c:pt>
                <c:pt idx="89">
                  <c:v>4.0710554516604509E-3</c:v>
                </c:pt>
                <c:pt idx="90">
                  <c:v>3.5127339125714482E-3</c:v>
                </c:pt>
                <c:pt idx="91">
                  <c:v>3.0199186828742215E-3</c:v>
                </c:pt>
                <c:pt idx="92">
                  <c:v>2.586974119804956E-3</c:v>
                </c:pt>
                <c:pt idx="93">
                  <c:v>2.2083590700301119E-3</c:v>
                </c:pt>
                <c:pt idx="94">
                  <c:v>1.8787149665146681E-3</c:v>
                </c:pt>
                <c:pt idx="95">
                  <c:v>1.5929328893520629E-3</c:v>
                </c:pt>
                <c:pt idx="96">
                  <c:v>1.3462019367612697E-3</c:v>
                </c:pt>
                <c:pt idx="97">
                  <c:v>1.1340413590107308E-3</c:v>
                </c:pt>
                <c:pt idx="98">
                  <c:v>9.5231890249681899E-4</c:v>
                </c:pt>
                <c:pt idx="99">
                  <c:v>7.9725771940102746E-4</c:v>
                </c:pt>
                <c:pt idx="100">
                  <c:v>6.6543404377439558E-4</c:v>
                </c:pt>
                <c:pt idx="101">
                  <c:v>5.5376763818044614E-4</c:v>
                </c:pt>
                <c:pt idx="102">
                  <c:v>4.5950679365179385E-4</c:v>
                </c:pt>
                <c:pt idx="103">
                  <c:v>3.8020943398724914E-4</c:v>
                </c:pt>
                <c:pt idx="104">
                  <c:v>3.1372164459073895E-4</c:v>
                </c:pt>
                <c:pt idx="105">
                  <c:v>2.5815472458951824E-4</c:v>
                </c:pt>
                <c:pt idx="106">
                  <c:v>2.118616548522849E-4</c:v>
                </c:pt>
                <c:pt idx="107">
                  <c:v>1.7341368763137212E-4</c:v>
                </c:pt>
              </c:numCache>
            </c:numRef>
          </c:yVal>
          <c:smooth val="1"/>
        </c:ser>
        <c:axId val="148980480"/>
        <c:axId val="148982016"/>
      </c:scatterChart>
      <c:valAx>
        <c:axId val="148980480"/>
        <c:scaling>
          <c:orientation val="minMax"/>
          <c:max val="100"/>
          <c:min val="0"/>
        </c:scaling>
        <c:axPos val="b"/>
        <c:numFmt formatCode="0" sourceLinked="0"/>
        <c:tickLblPos val="nextTo"/>
        <c:crossAx val="148982016"/>
        <c:crosses val="autoZero"/>
        <c:crossBetween val="midCat"/>
      </c:valAx>
      <c:valAx>
        <c:axId val="148982016"/>
        <c:scaling>
          <c:orientation val="minMax"/>
          <c:min val="0"/>
        </c:scaling>
        <c:axPos val="l"/>
        <c:numFmt formatCode="General" sourceLinked="1"/>
        <c:tickLblPos val="nextTo"/>
        <c:crossAx val="148980480"/>
        <c:crosses val="autoZero"/>
        <c:crossBetween val="midCat"/>
      </c:valAx>
      <c:spPr>
        <a:solidFill>
          <a:schemeClr val="accent5">
            <a:lumMod val="20000"/>
            <a:lumOff val="80000"/>
          </a:schemeClr>
        </a:solidFill>
      </c:spPr>
    </c:plotArea>
  </c:chart>
  <c:spPr>
    <a:solidFill>
      <a:schemeClr val="accent3">
        <a:lumMod val="60000"/>
        <a:lumOff val="40000"/>
      </a:schemeClr>
    </a:solidFill>
    <a:ln w="9525">
      <a:solidFill>
        <a:schemeClr val="tx1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Distribu</a:t>
            </a:r>
            <a:r>
              <a:rPr lang="cs-CZ" sz="1200"/>
              <a:t>ční</a:t>
            </a:r>
            <a:r>
              <a:rPr lang="en-US" sz="1200"/>
              <a:t> funkce</a:t>
            </a:r>
            <a:r>
              <a:rPr lang="cs-CZ" sz="1200"/>
              <a:t> Pearsonova rozdělení</a:t>
            </a:r>
            <a:endParaRPr lang="en-US" sz="1200"/>
          </a:p>
        </c:rich>
      </c:tx>
    </c:title>
    <c:plotArea>
      <c:layout>
        <c:manualLayout>
          <c:layoutTarget val="inner"/>
          <c:xMode val="edge"/>
          <c:yMode val="edge"/>
          <c:x val="4.8830955854867304E-2"/>
          <c:y val="0.15059953032186807"/>
          <c:w val="0.90546213116928387"/>
          <c:h val="0.65945388405396699"/>
        </c:manualLayout>
      </c:layout>
      <c:scatterChart>
        <c:scatterStyle val="smoothMarker"/>
        <c:ser>
          <c:idx val="0"/>
          <c:order val="0"/>
          <c:tx>
            <c:v>N(0;1)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'Pearsonovo rozdělení'!$P$4:$P$111</c:f>
              <c:numCache>
                <c:formatCode>General</c:formatCode>
                <c:ptCount val="108"/>
                <c:pt idx="0" formatCode="0.00">
                  <c:v>0.01</c:v>
                </c:pt>
                <c:pt idx="1">
                  <c:v>0.05</c:v>
                </c:pt>
                <c:pt idx="2" formatCode="0.00">
                  <c:v>1</c:v>
                </c:pt>
                <c:pt idx="3">
                  <c:v>1.95</c:v>
                </c:pt>
                <c:pt idx="4" formatCode="0.00">
                  <c:v>2.9</c:v>
                </c:pt>
                <c:pt idx="5">
                  <c:v>3.85</c:v>
                </c:pt>
                <c:pt idx="6" formatCode="0.00">
                  <c:v>4.8</c:v>
                </c:pt>
                <c:pt idx="7">
                  <c:v>5.75</c:v>
                </c:pt>
                <c:pt idx="8" formatCode="0.00">
                  <c:v>6.7</c:v>
                </c:pt>
                <c:pt idx="9">
                  <c:v>7.65</c:v>
                </c:pt>
                <c:pt idx="10" formatCode="0.00">
                  <c:v>8.6</c:v>
                </c:pt>
                <c:pt idx="11">
                  <c:v>9.5500000000000007</c:v>
                </c:pt>
                <c:pt idx="12" formatCode="0.00">
                  <c:v>10.5</c:v>
                </c:pt>
                <c:pt idx="13">
                  <c:v>11.45</c:v>
                </c:pt>
                <c:pt idx="14" formatCode="0.00">
                  <c:v>12.4</c:v>
                </c:pt>
                <c:pt idx="15">
                  <c:v>13.35</c:v>
                </c:pt>
                <c:pt idx="16" formatCode="0.00">
                  <c:v>14.3</c:v>
                </c:pt>
                <c:pt idx="17">
                  <c:v>15.25</c:v>
                </c:pt>
                <c:pt idx="18" formatCode="0.00">
                  <c:v>16.2</c:v>
                </c:pt>
                <c:pt idx="19">
                  <c:v>17.149999999999999</c:v>
                </c:pt>
                <c:pt idx="20" formatCode="0.00">
                  <c:v>18.100000000000001</c:v>
                </c:pt>
                <c:pt idx="21">
                  <c:v>19.05</c:v>
                </c:pt>
                <c:pt idx="22" formatCode="0.00">
                  <c:v>20</c:v>
                </c:pt>
                <c:pt idx="23">
                  <c:v>20.95</c:v>
                </c:pt>
                <c:pt idx="24" formatCode="0.00">
                  <c:v>21.9</c:v>
                </c:pt>
                <c:pt idx="25">
                  <c:v>22.85</c:v>
                </c:pt>
                <c:pt idx="26" formatCode="0.00">
                  <c:v>23.8</c:v>
                </c:pt>
                <c:pt idx="27">
                  <c:v>24.75</c:v>
                </c:pt>
                <c:pt idx="28" formatCode="0.00">
                  <c:v>25.7</c:v>
                </c:pt>
                <c:pt idx="29">
                  <c:v>26.65</c:v>
                </c:pt>
                <c:pt idx="30" formatCode="0.00">
                  <c:v>27.6</c:v>
                </c:pt>
                <c:pt idx="31">
                  <c:v>28.55</c:v>
                </c:pt>
                <c:pt idx="32" formatCode="0.00">
                  <c:v>29.5</c:v>
                </c:pt>
                <c:pt idx="33">
                  <c:v>30.45</c:v>
                </c:pt>
                <c:pt idx="34" formatCode="0.00">
                  <c:v>31.4</c:v>
                </c:pt>
                <c:pt idx="35">
                  <c:v>32.35</c:v>
                </c:pt>
                <c:pt idx="36" formatCode="0.00">
                  <c:v>33.299999999999997</c:v>
                </c:pt>
                <c:pt idx="37">
                  <c:v>34.25</c:v>
                </c:pt>
                <c:pt idx="38" formatCode="0.00">
                  <c:v>35.200000000000003</c:v>
                </c:pt>
                <c:pt idx="39">
                  <c:v>36.15</c:v>
                </c:pt>
                <c:pt idx="40" formatCode="0.00">
                  <c:v>37.1</c:v>
                </c:pt>
                <c:pt idx="41" formatCode="0.00">
                  <c:v>38.049999999999997</c:v>
                </c:pt>
                <c:pt idx="42">
                  <c:v>39</c:v>
                </c:pt>
                <c:pt idx="43" formatCode="0.00">
                  <c:v>39.950000000000003</c:v>
                </c:pt>
                <c:pt idx="44" formatCode="0.00">
                  <c:v>40.9</c:v>
                </c:pt>
                <c:pt idx="45">
                  <c:v>41.85</c:v>
                </c:pt>
                <c:pt idx="46" formatCode="0.00">
                  <c:v>42.8</c:v>
                </c:pt>
                <c:pt idx="47" formatCode="0.00">
                  <c:v>43.75</c:v>
                </c:pt>
                <c:pt idx="48">
                  <c:v>44.7</c:v>
                </c:pt>
                <c:pt idx="49" formatCode="0.00">
                  <c:v>45.65</c:v>
                </c:pt>
                <c:pt idx="50" formatCode="0.00">
                  <c:v>46.599999999999902</c:v>
                </c:pt>
                <c:pt idx="51">
                  <c:v>47.549999999999898</c:v>
                </c:pt>
                <c:pt idx="52" formatCode="0.00">
                  <c:v>48.499999999999901</c:v>
                </c:pt>
                <c:pt idx="53" formatCode="0.00">
                  <c:v>49.449999999999903</c:v>
                </c:pt>
                <c:pt idx="54">
                  <c:v>50.399999999999899</c:v>
                </c:pt>
                <c:pt idx="55" formatCode="0.00">
                  <c:v>51.349999999999902</c:v>
                </c:pt>
                <c:pt idx="56" formatCode="0.00">
                  <c:v>52.299999999999898</c:v>
                </c:pt>
                <c:pt idx="57">
                  <c:v>53.249999999999901</c:v>
                </c:pt>
                <c:pt idx="58" formatCode="0.00">
                  <c:v>54.199999999999903</c:v>
                </c:pt>
                <c:pt idx="59" formatCode="0.00">
                  <c:v>55.149999999999899</c:v>
                </c:pt>
                <c:pt idx="60">
                  <c:v>56.099999999999902</c:v>
                </c:pt>
                <c:pt idx="61" formatCode="0.00">
                  <c:v>57.049999999999898</c:v>
                </c:pt>
                <c:pt idx="62" formatCode="0.00">
                  <c:v>57.999999999999901</c:v>
                </c:pt>
                <c:pt idx="63">
                  <c:v>58.949999999999903</c:v>
                </c:pt>
                <c:pt idx="64" formatCode="0.00">
                  <c:v>59.899999999999899</c:v>
                </c:pt>
                <c:pt idx="65" formatCode="0.00">
                  <c:v>60.849999999999902</c:v>
                </c:pt>
                <c:pt idx="66">
                  <c:v>61.799999999999898</c:v>
                </c:pt>
                <c:pt idx="67" formatCode="0.00">
                  <c:v>62.749999999999901</c:v>
                </c:pt>
                <c:pt idx="68" formatCode="0.00">
                  <c:v>63.699999999999903</c:v>
                </c:pt>
                <c:pt idx="69">
                  <c:v>64.649999999999906</c:v>
                </c:pt>
                <c:pt idx="70" formatCode="0.00">
                  <c:v>65.599999999999895</c:v>
                </c:pt>
                <c:pt idx="71" formatCode="0.00">
                  <c:v>66.549999999999898</c:v>
                </c:pt>
                <c:pt idx="72">
                  <c:v>67.499999999999901</c:v>
                </c:pt>
                <c:pt idx="73" formatCode="0.00">
                  <c:v>68.449999999999903</c:v>
                </c:pt>
                <c:pt idx="74" formatCode="0.00">
                  <c:v>69.399999999999807</c:v>
                </c:pt>
                <c:pt idx="75">
                  <c:v>70.349999999999795</c:v>
                </c:pt>
                <c:pt idx="76" formatCode="0.00">
                  <c:v>71.299999999999798</c:v>
                </c:pt>
                <c:pt idx="77" formatCode="0.00">
                  <c:v>72.249999999999801</c:v>
                </c:pt>
                <c:pt idx="78">
                  <c:v>73.199999999999804</c:v>
                </c:pt>
                <c:pt idx="79" formatCode="0.00">
                  <c:v>74.149999999999807</c:v>
                </c:pt>
                <c:pt idx="80" formatCode="0.00">
                  <c:v>75.099999999999795</c:v>
                </c:pt>
                <c:pt idx="81">
                  <c:v>76.049999999999798</c:v>
                </c:pt>
                <c:pt idx="82" formatCode="0.00">
                  <c:v>76.999999999999801</c:v>
                </c:pt>
                <c:pt idx="83" formatCode="0.00">
                  <c:v>77.949999999999804</c:v>
                </c:pt>
                <c:pt idx="84">
                  <c:v>78.899999999999807</c:v>
                </c:pt>
                <c:pt idx="85" formatCode="0.00">
                  <c:v>79.849999999999795</c:v>
                </c:pt>
                <c:pt idx="86" formatCode="0.00">
                  <c:v>80.799999999999798</c:v>
                </c:pt>
                <c:pt idx="87">
                  <c:v>81.749999999999801</c:v>
                </c:pt>
                <c:pt idx="88" formatCode="0.00">
                  <c:v>82.699999999999804</c:v>
                </c:pt>
                <c:pt idx="89" formatCode="0.00">
                  <c:v>83.649999999999807</c:v>
                </c:pt>
                <c:pt idx="90">
                  <c:v>84.599999999999795</c:v>
                </c:pt>
                <c:pt idx="91" formatCode="0.00">
                  <c:v>85.549999999999798</c:v>
                </c:pt>
                <c:pt idx="92" formatCode="0.00">
                  <c:v>86.499999999999801</c:v>
                </c:pt>
                <c:pt idx="93">
                  <c:v>87.449999999999804</c:v>
                </c:pt>
                <c:pt idx="94" formatCode="0.00">
                  <c:v>88.399999999999807</c:v>
                </c:pt>
                <c:pt idx="95" formatCode="0.00">
                  <c:v>89.349999999999795</c:v>
                </c:pt>
                <c:pt idx="96">
                  <c:v>90.299999999999798</c:v>
                </c:pt>
                <c:pt idx="97" formatCode="0.00">
                  <c:v>91.249999999999702</c:v>
                </c:pt>
                <c:pt idx="98" formatCode="0.00">
                  <c:v>92.199999999999704</c:v>
                </c:pt>
                <c:pt idx="99">
                  <c:v>93.149999999999693</c:v>
                </c:pt>
                <c:pt idx="100" formatCode="0.00">
                  <c:v>94.099999999999696</c:v>
                </c:pt>
                <c:pt idx="101" formatCode="0.00">
                  <c:v>95.049999999999699</c:v>
                </c:pt>
                <c:pt idx="102">
                  <c:v>95.999999999999702</c:v>
                </c:pt>
                <c:pt idx="103" formatCode="0.00">
                  <c:v>96.949999999999704</c:v>
                </c:pt>
                <c:pt idx="104" formatCode="0.00">
                  <c:v>97.899999999999693</c:v>
                </c:pt>
                <c:pt idx="105" formatCode="0.00">
                  <c:v>98.849999999999696</c:v>
                </c:pt>
                <c:pt idx="106">
                  <c:v>99.799999999999699</c:v>
                </c:pt>
                <c:pt idx="107" formatCode="0.00">
                  <c:v>100.75</c:v>
                </c:pt>
              </c:numCache>
            </c:numRef>
          </c:xVal>
          <c:yVal>
            <c:numRef>
              <c:f>'Pearsonovo rozdělení'!$U$4:$U$111</c:f>
              <c:numCache>
                <c:formatCode>General</c:formatCode>
                <c:ptCount val="108"/>
                <c:pt idx="0">
                  <c:v>2.1713998615988536E-8</c:v>
                </c:pt>
                <c:pt idx="1">
                  <c:v>2.2166356312507372E-8</c:v>
                </c:pt>
                <c:pt idx="2">
                  <c:v>3.6033805461110917E-8</c:v>
                </c:pt>
                <c:pt idx="3">
                  <c:v>5.8150572998712863E-8</c:v>
                </c:pt>
                <c:pt idx="4">
                  <c:v>9.3159797671758325E-8</c:v>
                </c:pt>
                <c:pt idx="5">
                  <c:v>1.4816187616343678E-7</c:v>
                </c:pt>
                <c:pt idx="6">
                  <c:v>2.3392715026435468E-7</c:v>
                </c:pt>
                <c:pt idx="7">
                  <c:v>3.666607862884419E-7</c:v>
                </c:pt>
                <c:pt idx="8">
                  <c:v>5.705446202153297E-7</c:v>
                </c:pt>
                <c:pt idx="9">
                  <c:v>8.8137488585271484E-7</c:v>
                </c:pt>
                <c:pt idx="10">
                  <c:v>1.3517006005603349E-6</c:v>
                </c:pt>
                <c:pt idx="11">
                  <c:v>2.0580341895115595E-6</c:v>
                </c:pt>
                <c:pt idx="12">
                  <c:v>3.1108611038277445E-6</c:v>
                </c:pt>
                <c:pt idx="13">
                  <c:v>4.6684029660903903E-6</c:v>
                </c:pt>
                <c:pt idx="14">
                  <c:v>6.9553614900907945E-6</c:v>
                </c:pt>
                <c:pt idx="15">
                  <c:v>1.0288187448859176E-5</c:v>
                </c:pt>
                <c:pt idx="16">
                  <c:v>1.510880573651896E-5</c:v>
                </c:pt>
                <c:pt idx="17">
                  <c:v>2.2029164865822182E-5</c:v>
                </c:pt>
                <c:pt idx="18">
                  <c:v>3.188946866294895E-5</c:v>
                </c:pt>
                <c:pt idx="19">
                  <c:v>4.5833480368351331E-5</c:v>
                </c:pt>
                <c:pt idx="20">
                  <c:v>6.5404838305638258E-5</c:v>
                </c:pt>
                <c:pt idx="21">
                  <c:v>9.2668862530009832E-5</c:v>
                </c:pt>
                <c:pt idx="22">
                  <c:v>1.303648164289184E-4</c:v>
                </c:pt>
                <c:pt idx="23">
                  <c:v>1.8209396090684837E-4</c:v>
                </c:pt>
                <c:pt idx="24">
                  <c:v>2.5254893091664066E-4</c:v>
                </c:pt>
                <c:pt idx="25">
                  <c:v>3.4778988854600179E-4</c:v>
                </c:pt>
                <c:pt idx="26">
                  <c:v>4.7557246889540217E-4</c:v>
                </c:pt>
                <c:pt idx="27">
                  <c:v>6.45731629881241E-4</c:v>
                </c:pt>
                <c:pt idx="28">
                  <c:v>8.7062404029514262E-4</c:v>
                </c:pt>
                <c:pt idx="29">
                  <c:v>1.1656294944795142E-3</c:v>
                </c:pt>
                <c:pt idx="30">
                  <c:v>1.5497089475318138E-3</c:v>
                </c:pt>
                <c:pt idx="31">
                  <c:v>2.0460130747703698E-3</c:v>
                </c:pt>
                <c:pt idx="32">
                  <c:v>2.6825307716444868E-3</c:v>
                </c:pt>
                <c:pt idx="33">
                  <c:v>3.4927617847853032E-3</c:v>
                </c:pt>
                <c:pt idx="34">
                  <c:v>4.516391835355571E-3</c:v>
                </c:pt>
                <c:pt idx="35">
                  <c:v>5.7999423819290463E-3</c:v>
                </c:pt>
                <c:pt idx="36">
                  <c:v>7.3973608832279547E-3</c:v>
                </c:pt>
                <c:pt idx="37">
                  <c:v>9.3705114641786658E-3</c:v>
                </c:pt>
                <c:pt idx="38">
                  <c:v>1.178952074735351E-2</c:v>
                </c:pt>
                <c:pt idx="39">
                  <c:v>1.4732929834885056E-2</c:v>
                </c:pt>
                <c:pt idx="40">
                  <c:v>1.8287601596253866E-2</c:v>
                </c:pt>
                <c:pt idx="41">
                  <c:v>2.2548333111519492E-2</c:v>
                </c:pt>
                <c:pt idx="42">
                  <c:v>2.7617126859031949E-2</c:v>
                </c:pt>
                <c:pt idx="43">
                  <c:v>3.3602081432212216E-2</c:v>
                </c:pt>
                <c:pt idx="44">
                  <c:v>4.0615873464561303E-2</c:v>
                </c:pt>
                <c:pt idx="45">
                  <c:v>4.8773817056061652E-2</c:v>
                </c:pt>
                <c:pt idx="46">
                  <c:v>5.8191505080086969E-2</c:v>
                </c:pt>
                <c:pt idx="47">
                  <c:v>6.8982057761868831E-2</c:v>
                </c:pt>
                <c:pt idx="48">
                  <c:v>8.1253027003650891E-2</c:v>
                </c:pt>
                <c:pt idx="49">
                  <c:v>9.5103028942075007E-2</c:v>
                </c:pt>
                <c:pt idx="50">
                  <c:v>0.11061820076681395</c:v>
                </c:pt>
                <c:pt idx="51">
                  <c:v>0.1278685993383385</c:v>
                </c:pt>
                <c:pt idx="52">
                  <c:v>0.14690467697416865</c:v>
                </c:pt>
                <c:pt idx="53">
                  <c:v>0.16775398232906047</c:v>
                </c:pt>
                <c:pt idx="54">
                  <c:v>0.19041824015335362</c:v>
                </c:pt>
                <c:pt idx="55">
                  <c:v>0.21487096176268849</c:v>
                </c:pt>
                <c:pt idx="56">
                  <c:v>0.24105572760908534</c:v>
                </c:pt>
                <c:pt idx="57">
                  <c:v>0.26888526425369086</c:v>
                </c:pt>
                <c:pt idx="58">
                  <c:v>0.29824141074073629</c:v>
                </c:pt>
                <c:pt idx="59">
                  <c:v>0.32897603490305394</c:v>
                </c:pt>
                <c:pt idx="60">
                  <c:v>0.36091292010884968</c:v>
                </c:pt>
                <c:pt idx="61">
                  <c:v>0.39385059949505385</c:v>
                </c:pt>
                <c:pt idx="62">
                  <c:v>0.42756607029234939</c:v>
                </c:pt>
                <c:pt idx="63">
                  <c:v>0.46181927809049572</c:v>
                </c:pt>
                <c:pt idx="64">
                  <c:v>0.49635822247833639</c:v>
                </c:pt>
                <c:pt idx="65">
                  <c:v>0.530924503877092</c:v>
                </c:pt>
                <c:pt idx="66">
                  <c:v>0.56525910863091544</c:v>
                </c:pt>
                <c:pt idx="67">
                  <c:v>0.59910821703030281</c:v>
                </c:pt>
                <c:pt idx="68">
                  <c:v>0.63222881774792783</c:v>
                </c:pt>
                <c:pt idx="69">
                  <c:v>0.66439392224282645</c:v>
                </c:pt>
                <c:pt idx="70">
                  <c:v>0.69539719336491246</c:v>
                </c:pt>
                <c:pt idx="71">
                  <c:v>0.72505683229701867</c:v>
                </c:pt>
                <c:pt idx="72">
                  <c:v>0.7532186051483023</c:v>
                </c:pt>
                <c:pt idx="73">
                  <c:v>0.77975793257233439</c:v>
                </c:pt>
                <c:pt idx="74">
                  <c:v>0.80458101009291261</c:v>
                </c:pt>
                <c:pt idx="75">
                  <c:v>0.82762497070473673</c:v>
                </c:pt>
                <c:pt idx="76">
                  <c:v>0.84885714225114395</c:v>
                </c:pt>
                <c:pt idx="77">
                  <c:v>0.86827348787153502</c:v>
                </c:pt>
                <c:pt idx="78">
                  <c:v>0.88589634672768147</c:v>
                </c:pt>
                <c:pt idx="79">
                  <c:v>0.90177161309309373</c:v>
                </c:pt>
                <c:pt idx="80">
                  <c:v>0.91596550415942646</c:v>
                </c:pt>
                <c:pt idx="81">
                  <c:v>0.92856107061251714</c:v>
                </c:pt>
                <c:pt idx="82">
                  <c:v>0.93965459973627496</c:v>
                </c:pt>
                <c:pt idx="83">
                  <c:v>0.94935204954678731</c:v>
                </c:pt>
                <c:pt idx="84">
                  <c:v>0.95776563560923433</c:v>
                </c:pt>
                <c:pt idx="85">
                  <c:v>0.96501067131858287</c:v>
                </c:pt>
                <c:pt idx="86">
                  <c:v>0.97120273917547184</c:v>
                </c:pt>
                <c:pt idx="87">
                  <c:v>0.97645524655366378</c:v>
                </c:pt>
                <c:pt idx="88">
                  <c:v>0.980877396071966</c:v>
                </c:pt>
                <c:pt idx="89">
                  <c:v>0.98457257915418084</c:v>
                </c:pt>
                <c:pt idx="90">
                  <c:v>0.98763718260298483</c:v>
                </c:pt>
                <c:pt idx="91">
                  <c:v>0.99015978263845505</c:v>
                </c:pt>
                <c:pt idx="92">
                  <c:v>0.9922206891676717</c:v>
                </c:pt>
                <c:pt idx="93">
                  <c:v>0.99389179509102776</c:v>
                </c:pt>
                <c:pt idx="94">
                  <c:v>0.99523668101319362</c:v>
                </c:pt>
                <c:pt idx="95">
                  <c:v>0.99631092443186431</c:v>
                </c:pt>
                <c:pt idx="96">
                  <c:v>0.99716256382263491</c:v>
                </c:pt>
                <c:pt idx="97">
                  <c:v>0.99783267145425669</c:v>
                </c:pt>
                <c:pt idx="98">
                  <c:v>0.99835599366994376</c:v>
                </c:pt>
                <c:pt idx="99">
                  <c:v>0.99876162319843309</c:v>
                </c:pt>
                <c:pt idx="100">
                  <c:v>0.99907367431235183</c:v>
                </c:pt>
                <c:pt idx="101">
                  <c:v>0.99931193790975459</c:v>
                </c:pt>
                <c:pt idx="102">
                  <c:v>0.99949249952644359</c:v>
                </c:pt>
                <c:pt idx="103">
                  <c:v>0.99962830865317587</c:v>
                </c:pt>
                <c:pt idx="104">
                  <c:v>0.99972969238202847</c:v>
                </c:pt>
                <c:pt idx="105">
                  <c:v>0.99980481026594126</c:v>
                </c:pt>
                <c:pt idx="106">
                  <c:v>0.99986005033475456</c:v>
                </c:pt>
                <c:pt idx="107">
                  <c:v>0.99990036850894226</c:v>
                </c:pt>
              </c:numCache>
            </c:numRef>
          </c:yVal>
          <c:smooth val="1"/>
        </c:ser>
        <c:ser>
          <c:idx val="1"/>
          <c:order val="1"/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'Pearsonovo rozdělení'!$P$4:$P$111</c:f>
              <c:numCache>
                <c:formatCode>General</c:formatCode>
                <c:ptCount val="108"/>
                <c:pt idx="0" formatCode="0.00">
                  <c:v>0.01</c:v>
                </c:pt>
                <c:pt idx="1">
                  <c:v>0.05</c:v>
                </c:pt>
                <c:pt idx="2" formatCode="0.00">
                  <c:v>1</c:v>
                </c:pt>
                <c:pt idx="3">
                  <c:v>1.95</c:v>
                </c:pt>
                <c:pt idx="4" formatCode="0.00">
                  <c:v>2.9</c:v>
                </c:pt>
                <c:pt idx="5">
                  <c:v>3.85</c:v>
                </c:pt>
                <c:pt idx="6" formatCode="0.00">
                  <c:v>4.8</c:v>
                </c:pt>
                <c:pt idx="7">
                  <c:v>5.75</c:v>
                </c:pt>
                <c:pt idx="8" formatCode="0.00">
                  <c:v>6.7</c:v>
                </c:pt>
                <c:pt idx="9">
                  <c:v>7.65</c:v>
                </c:pt>
                <c:pt idx="10" formatCode="0.00">
                  <c:v>8.6</c:v>
                </c:pt>
                <c:pt idx="11">
                  <c:v>9.5500000000000007</c:v>
                </c:pt>
                <c:pt idx="12" formatCode="0.00">
                  <c:v>10.5</c:v>
                </c:pt>
                <c:pt idx="13">
                  <c:v>11.45</c:v>
                </c:pt>
                <c:pt idx="14" formatCode="0.00">
                  <c:v>12.4</c:v>
                </c:pt>
                <c:pt idx="15">
                  <c:v>13.35</c:v>
                </c:pt>
                <c:pt idx="16" formatCode="0.00">
                  <c:v>14.3</c:v>
                </c:pt>
                <c:pt idx="17">
                  <c:v>15.25</c:v>
                </c:pt>
                <c:pt idx="18" formatCode="0.00">
                  <c:v>16.2</c:v>
                </c:pt>
                <c:pt idx="19">
                  <c:v>17.149999999999999</c:v>
                </c:pt>
                <c:pt idx="20" formatCode="0.00">
                  <c:v>18.100000000000001</c:v>
                </c:pt>
                <c:pt idx="21">
                  <c:v>19.05</c:v>
                </c:pt>
                <c:pt idx="22" formatCode="0.00">
                  <c:v>20</c:v>
                </c:pt>
                <c:pt idx="23">
                  <c:v>20.95</c:v>
                </c:pt>
                <c:pt idx="24" formatCode="0.00">
                  <c:v>21.9</c:v>
                </c:pt>
                <c:pt idx="25">
                  <c:v>22.85</c:v>
                </c:pt>
                <c:pt idx="26" formatCode="0.00">
                  <c:v>23.8</c:v>
                </c:pt>
                <c:pt idx="27">
                  <c:v>24.75</c:v>
                </c:pt>
                <c:pt idx="28" formatCode="0.00">
                  <c:v>25.7</c:v>
                </c:pt>
                <c:pt idx="29">
                  <c:v>26.65</c:v>
                </c:pt>
                <c:pt idx="30" formatCode="0.00">
                  <c:v>27.6</c:v>
                </c:pt>
                <c:pt idx="31">
                  <c:v>28.55</c:v>
                </c:pt>
                <c:pt idx="32" formatCode="0.00">
                  <c:v>29.5</c:v>
                </c:pt>
                <c:pt idx="33">
                  <c:v>30.45</c:v>
                </c:pt>
                <c:pt idx="34" formatCode="0.00">
                  <c:v>31.4</c:v>
                </c:pt>
                <c:pt idx="35">
                  <c:v>32.35</c:v>
                </c:pt>
                <c:pt idx="36" formatCode="0.00">
                  <c:v>33.299999999999997</c:v>
                </c:pt>
                <c:pt idx="37">
                  <c:v>34.25</c:v>
                </c:pt>
                <c:pt idx="38" formatCode="0.00">
                  <c:v>35.200000000000003</c:v>
                </c:pt>
                <c:pt idx="39">
                  <c:v>36.15</c:v>
                </c:pt>
                <c:pt idx="40" formatCode="0.00">
                  <c:v>37.1</c:v>
                </c:pt>
                <c:pt idx="41" formatCode="0.00">
                  <c:v>38.049999999999997</c:v>
                </c:pt>
                <c:pt idx="42">
                  <c:v>39</c:v>
                </c:pt>
                <c:pt idx="43" formatCode="0.00">
                  <c:v>39.950000000000003</c:v>
                </c:pt>
                <c:pt idx="44" formatCode="0.00">
                  <c:v>40.9</c:v>
                </c:pt>
                <c:pt idx="45">
                  <c:v>41.85</c:v>
                </c:pt>
                <c:pt idx="46" formatCode="0.00">
                  <c:v>42.8</c:v>
                </c:pt>
                <c:pt idx="47" formatCode="0.00">
                  <c:v>43.75</c:v>
                </c:pt>
                <c:pt idx="48">
                  <c:v>44.7</c:v>
                </c:pt>
                <c:pt idx="49" formatCode="0.00">
                  <c:v>45.65</c:v>
                </c:pt>
                <c:pt idx="50" formatCode="0.00">
                  <c:v>46.599999999999902</c:v>
                </c:pt>
                <c:pt idx="51">
                  <c:v>47.549999999999898</c:v>
                </c:pt>
                <c:pt idx="52" formatCode="0.00">
                  <c:v>48.499999999999901</c:v>
                </c:pt>
                <c:pt idx="53" formatCode="0.00">
                  <c:v>49.449999999999903</c:v>
                </c:pt>
                <c:pt idx="54">
                  <c:v>50.399999999999899</c:v>
                </c:pt>
                <c:pt idx="55" formatCode="0.00">
                  <c:v>51.349999999999902</c:v>
                </c:pt>
                <c:pt idx="56" formatCode="0.00">
                  <c:v>52.299999999999898</c:v>
                </c:pt>
                <c:pt idx="57">
                  <c:v>53.249999999999901</c:v>
                </c:pt>
                <c:pt idx="58" formatCode="0.00">
                  <c:v>54.199999999999903</c:v>
                </c:pt>
                <c:pt idx="59" formatCode="0.00">
                  <c:v>55.149999999999899</c:v>
                </c:pt>
                <c:pt idx="60">
                  <c:v>56.099999999999902</c:v>
                </c:pt>
                <c:pt idx="61" formatCode="0.00">
                  <c:v>57.049999999999898</c:v>
                </c:pt>
                <c:pt idx="62" formatCode="0.00">
                  <c:v>57.999999999999901</c:v>
                </c:pt>
                <c:pt idx="63">
                  <c:v>58.949999999999903</c:v>
                </c:pt>
                <c:pt idx="64" formatCode="0.00">
                  <c:v>59.899999999999899</c:v>
                </c:pt>
                <c:pt idx="65" formatCode="0.00">
                  <c:v>60.849999999999902</c:v>
                </c:pt>
                <c:pt idx="66">
                  <c:v>61.799999999999898</c:v>
                </c:pt>
                <c:pt idx="67" formatCode="0.00">
                  <c:v>62.749999999999901</c:v>
                </c:pt>
                <c:pt idx="68" formatCode="0.00">
                  <c:v>63.699999999999903</c:v>
                </c:pt>
                <c:pt idx="69">
                  <c:v>64.649999999999906</c:v>
                </c:pt>
                <c:pt idx="70" formatCode="0.00">
                  <c:v>65.599999999999895</c:v>
                </c:pt>
                <c:pt idx="71" formatCode="0.00">
                  <c:v>66.549999999999898</c:v>
                </c:pt>
                <c:pt idx="72">
                  <c:v>67.499999999999901</c:v>
                </c:pt>
                <c:pt idx="73" formatCode="0.00">
                  <c:v>68.449999999999903</c:v>
                </c:pt>
                <c:pt idx="74" formatCode="0.00">
                  <c:v>69.399999999999807</c:v>
                </c:pt>
                <c:pt idx="75">
                  <c:v>70.349999999999795</c:v>
                </c:pt>
                <c:pt idx="76" formatCode="0.00">
                  <c:v>71.299999999999798</c:v>
                </c:pt>
                <c:pt idx="77" formatCode="0.00">
                  <c:v>72.249999999999801</c:v>
                </c:pt>
                <c:pt idx="78">
                  <c:v>73.199999999999804</c:v>
                </c:pt>
                <c:pt idx="79" formatCode="0.00">
                  <c:v>74.149999999999807</c:v>
                </c:pt>
                <c:pt idx="80" formatCode="0.00">
                  <c:v>75.099999999999795</c:v>
                </c:pt>
                <c:pt idx="81">
                  <c:v>76.049999999999798</c:v>
                </c:pt>
                <c:pt idx="82" formatCode="0.00">
                  <c:v>76.999999999999801</c:v>
                </c:pt>
                <c:pt idx="83" formatCode="0.00">
                  <c:v>77.949999999999804</c:v>
                </c:pt>
                <c:pt idx="84">
                  <c:v>78.899999999999807</c:v>
                </c:pt>
                <c:pt idx="85" formatCode="0.00">
                  <c:v>79.849999999999795</c:v>
                </c:pt>
                <c:pt idx="86" formatCode="0.00">
                  <c:v>80.799999999999798</c:v>
                </c:pt>
                <c:pt idx="87">
                  <c:v>81.749999999999801</c:v>
                </c:pt>
                <c:pt idx="88" formatCode="0.00">
                  <c:v>82.699999999999804</c:v>
                </c:pt>
                <c:pt idx="89" formatCode="0.00">
                  <c:v>83.649999999999807</c:v>
                </c:pt>
                <c:pt idx="90">
                  <c:v>84.599999999999795</c:v>
                </c:pt>
                <c:pt idx="91" formatCode="0.00">
                  <c:v>85.549999999999798</c:v>
                </c:pt>
                <c:pt idx="92" formatCode="0.00">
                  <c:v>86.499999999999801</c:v>
                </c:pt>
                <c:pt idx="93">
                  <c:v>87.449999999999804</c:v>
                </c:pt>
                <c:pt idx="94" formatCode="0.00">
                  <c:v>88.399999999999807</c:v>
                </c:pt>
                <c:pt idx="95" formatCode="0.00">
                  <c:v>89.349999999999795</c:v>
                </c:pt>
                <c:pt idx="96">
                  <c:v>90.299999999999798</c:v>
                </c:pt>
                <c:pt idx="97" formatCode="0.00">
                  <c:v>91.249999999999702</c:v>
                </c:pt>
                <c:pt idx="98" formatCode="0.00">
                  <c:v>92.199999999999704</c:v>
                </c:pt>
                <c:pt idx="99">
                  <c:v>93.149999999999693</c:v>
                </c:pt>
                <c:pt idx="100" formatCode="0.00">
                  <c:v>94.099999999999696</c:v>
                </c:pt>
                <c:pt idx="101" formatCode="0.00">
                  <c:v>95.049999999999699</c:v>
                </c:pt>
                <c:pt idx="102">
                  <c:v>95.999999999999702</c:v>
                </c:pt>
                <c:pt idx="103" formatCode="0.00">
                  <c:v>96.949999999999704</c:v>
                </c:pt>
                <c:pt idx="104" formatCode="0.00">
                  <c:v>97.899999999999693</c:v>
                </c:pt>
                <c:pt idx="105" formatCode="0.00">
                  <c:v>98.849999999999696</c:v>
                </c:pt>
                <c:pt idx="106">
                  <c:v>99.799999999999699</c:v>
                </c:pt>
                <c:pt idx="107" formatCode="0.00">
                  <c:v>100.75</c:v>
                </c:pt>
              </c:numCache>
            </c:numRef>
          </c:xVal>
          <c:yVal>
            <c:numRef>
              <c:f>'Pearsonovo rozdělení'!$V$4:$V$111</c:f>
              <c:numCache>
                <c:formatCode>0.00</c:formatCode>
                <c:ptCount val="1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8.7707618945387367E-15</c:v>
                </c:pt>
                <c:pt idx="12">
                  <c:v>9.5701224722688494E-14</c:v>
                </c:pt>
                <c:pt idx="13">
                  <c:v>8.1523676698225245E-13</c:v>
                </c:pt>
                <c:pt idx="14">
                  <c:v>5.6435967010770582E-12</c:v>
                </c:pt>
                <c:pt idx="15">
                  <c:v>3.2755687051633231E-11</c:v>
                </c:pt>
                <c:pt idx="16">
                  <c:v>1.6331203056552113E-10</c:v>
                </c:pt>
                <c:pt idx="17">
                  <c:v>7.1329564477196072E-10</c:v>
                </c:pt>
                <c:pt idx="18">
                  <c:v>2.7734171625937165E-9</c:v>
                </c:pt>
                <c:pt idx="19">
                  <c:v>9.7283120448210525E-9</c:v>
                </c:pt>
                <c:pt idx="20">
                  <c:v>3.1130329092299291E-8</c:v>
                </c:pt>
                <c:pt idx="21">
                  <c:v>9.173981030397016E-8</c:v>
                </c:pt>
                <c:pt idx="22">
                  <c:v>2.5099511047343981E-7</c:v>
                </c:pt>
                <c:pt idx="23">
                  <c:v>6.4198396820813741E-7</c:v>
                </c:pt>
                <c:pt idx="24">
                  <c:v>1.5443727667818763E-6</c:v>
                </c:pt>
                <c:pt idx="25">
                  <c:v>3.512643146463823E-6</c:v>
                </c:pt>
                <c:pt idx="26">
                  <c:v>7.5888614081698336E-6</c:v>
                </c:pt>
                <c:pt idx="27">
                  <c:v>1.5636951389508269E-5</c:v>
                </c:pt>
                <c:pt idx="28">
                  <c:v>3.0841345468934911E-5</c:v>
                </c:pt>
                <c:pt idx="29">
                  <c:v>5.8414838638332078E-5</c:v>
                </c:pt>
                <c:pt idx="30">
                  <c:v>1.0655606542742113E-4</c:v>
                </c:pt>
                <c:pt idx="31">
                  <c:v>1.876845425664575E-4</c:v>
                </c:pt>
                <c:pt idx="32">
                  <c:v>3.1995924553007704E-4</c:v>
                </c:pt>
                <c:pt idx="33">
                  <c:v>5.2905552271276246E-4</c:v>
                </c:pt>
                <c:pt idx="34">
                  <c:v>8.5013741943906762E-4</c:v>
                </c:pt>
                <c:pt idx="35">
                  <c:v>1.329919010943148E-3</c:v>
                </c:pt>
                <c:pt idx="36">
                  <c:v>2.0286692004485296E-3</c:v>
                </c:pt>
                <c:pt idx="37">
                  <c:v>3.021978159753913E-3</c:v>
                </c:pt>
                <c:pt idx="38">
                  <c:v>4.4020805203597302E-3</c:v>
                </c:pt>
                <c:pt idx="39">
                  <c:v>6.2785325832177552E-3</c:v>
                </c:pt>
                <c:pt idx="40">
                  <c:v>8.7780409879734123E-3</c:v>
                </c:pt>
                <c:pt idx="41">
                  <c:v>1.2043301883980395E-2</c:v>
                </c:pt>
                <c:pt idx="42">
                  <c:v>1.6230731391130848E-2</c:v>
                </c:pt>
                <c:pt idx="43">
                  <c:v>2.1507088885240222E-2</c:v>
                </c:pt>
                <c:pt idx="44">
                  <c:v>2.8045011958442556E-2</c:v>
                </c:pt>
                <c:pt idx="45">
                  <c:v>3.6017653335779887E-2</c:v>
                </c:pt>
                <c:pt idx="46">
                  <c:v>4.5592574027911392E-2</c:v>
                </c:pt>
                <c:pt idx="47">
                  <c:v>5.6925262773844465E-2</c:v>
                </c:pt>
                <c:pt idx="48">
                  <c:v>7.0152503178132264E-2</c:v>
                </c:pt>
                <c:pt idx="49">
                  <c:v>8.5386082096854055E-2</c:v>
                </c:pt>
                <c:pt idx="50">
                  <c:v>0.10270701098808976</c:v>
                </c:pt>
                <c:pt idx="51">
                  <c:v>0.12216080476692703</c:v>
                </c:pt>
                <c:pt idx="52">
                  <c:v>0.14375380784033731</c:v>
                </c:pt>
                <c:pt idx="53">
                  <c:v>0.16745111351968256</c:v>
                </c:pt>
                <c:pt idx="54">
                  <c:v>0.19317576867467168</c:v>
                </c:pt>
                <c:pt idx="55">
                  <c:v>0.22080981683253509</c:v>
                </c:pt>
                <c:pt idx="56">
                  <c:v>0.25019649196841298</c:v>
                </c:pt>
                <c:pt idx="57">
                  <c:v>0.28114419671667168</c:v>
                </c:pt>
                <c:pt idx="58">
                  <c:v>0.31343114708648978</c:v>
                </c:pt>
                <c:pt idx="59">
                  <c:v>0.34681153443479906</c:v>
                </c:pt>
                <c:pt idx="60">
                  <c:v>0.3810216775341293</c:v>
                </c:pt>
                <c:pt idx="61">
                  <c:v>0.4157869989969647</c:v>
                </c:pt>
                <c:pt idx="62">
                  <c:v>0.45082904569996973</c:v>
                </c:pt>
                <c:pt idx="63">
                  <c:v>0.48587176802357945</c:v>
                </c:pt>
                <c:pt idx="64">
                  <c:v>0.5206482133698298</c:v>
                </c:pt>
                <c:pt idx="65">
                  <c:v>0.55490565766906286</c:v>
                </c:pt>
                <c:pt idx="66">
                  <c:v>0.58841036411859249</c:v>
                </c:pt>
                <c:pt idx="67">
                  <c:v>0.62095173668365922</c:v>
                </c:pt>
                <c:pt idx="68">
                  <c:v>0.65234498562821974</c:v>
                </c:pt>
                <c:pt idx="69">
                  <c:v>0.68243301373255838</c:v>
                </c:pt>
                <c:pt idx="70">
                  <c:v>0.71108749060247445</c:v>
                </c:pt>
                <c:pt idx="71">
                  <c:v>0.73820885216067267</c:v>
                </c:pt>
                <c:pt idx="72">
                  <c:v>0.76372573146409972</c:v>
                </c:pt>
                <c:pt idx="73">
                  <c:v>0.78759362297943203</c:v>
                </c:pt>
                <c:pt idx="74">
                  <c:v>0.80979299018504347</c:v>
                </c:pt>
                <c:pt idx="75">
                  <c:v>0.83032706351986652</c:v>
                </c:pt>
                <c:pt idx="76">
                  <c:v>0.84921923540680588</c:v>
                </c:pt>
                <c:pt idx="77">
                  <c:v>0.86651034170999131</c:v>
                </c:pt>
                <c:pt idx="78">
                  <c:v>0.88225589149848216</c:v>
                </c:pt>
                <c:pt idx="79">
                  <c:v>0.89652325336933103</c:v>
                </c:pt>
                <c:pt idx="80">
                  <c:v>0.90938901783238635</c:v>
                </c:pt>
                <c:pt idx="81">
                  <c:v>0.92093647952477409</c:v>
                </c:pt>
                <c:pt idx="82">
                  <c:v>0.93125333982075276</c:v>
                </c:pt>
                <c:pt idx="83">
                  <c:v>0.94042963439740634</c:v>
                </c:pt>
                <c:pt idx="84">
                  <c:v>0.94855594946503319</c:v>
                </c:pt>
                <c:pt idx="85">
                  <c:v>0.95572186810598614</c:v>
                </c:pt>
                <c:pt idx="86">
                  <c:v>0.96201469740112278</c:v>
                </c:pt>
                <c:pt idx="87">
                  <c:v>0.96751844228252393</c:v>
                </c:pt>
                <c:pt idx="88">
                  <c:v>0.97231301319754038</c:v>
                </c:pt>
                <c:pt idx="89">
                  <c:v>0.97647365296861033</c:v>
                </c:pt>
                <c:pt idx="90">
                  <c:v>0.98007054362629165</c:v>
                </c:pt>
                <c:pt idx="91">
                  <c:v>0.98316859152776881</c:v>
                </c:pt>
                <c:pt idx="92">
                  <c:v>0.98582734733766042</c:v>
                </c:pt>
                <c:pt idx="93">
                  <c:v>0.98810104486962091</c:v>
                </c:pt>
                <c:pt idx="94">
                  <c:v>0.99003873445460699</c:v>
                </c:pt>
                <c:pt idx="95">
                  <c:v>0.99168449010567628</c:v>
                </c:pt>
                <c:pt idx="96">
                  <c:v>0.99307766983799917</c:v>
                </c:pt>
                <c:pt idx="97">
                  <c:v>0.99425321723314608</c:v>
                </c:pt>
                <c:pt idx="98">
                  <c:v>0.99524198330294855</c:v>
                </c:pt>
                <c:pt idx="99">
                  <c:v>0.99607106208935903</c:v>
                </c:pt>
                <c:pt idx="100">
                  <c:v>0.99676412784313573</c:v>
                </c:pt>
                <c:pt idx="101">
                  <c:v>0.99734176641124062</c:v>
                </c:pt>
                <c:pt idx="102">
                  <c:v>0.99782179482970368</c:v>
                </c:pt>
                <c:pt idx="103">
                  <c:v>0.99821956470266149</c:v>
                </c:pt>
                <c:pt idx="104">
                  <c:v>0.99854824631171535</c:v>
                </c:pt>
                <c:pt idx="105">
                  <c:v>0.99881909151618276</c:v>
                </c:pt>
                <c:pt idx="106">
                  <c:v>0.99904167468126481</c:v>
                </c:pt>
                <c:pt idx="107">
                  <c:v>0.99922411089669538</c:v>
                </c:pt>
              </c:numCache>
            </c:numRef>
          </c:yVal>
          <c:smooth val="1"/>
        </c:ser>
        <c:axId val="149895424"/>
        <c:axId val="149901312"/>
      </c:scatterChart>
      <c:valAx>
        <c:axId val="149895424"/>
        <c:scaling>
          <c:orientation val="minMax"/>
          <c:max val="100"/>
          <c:min val="0"/>
        </c:scaling>
        <c:axPos val="b"/>
        <c:numFmt formatCode="0" sourceLinked="0"/>
        <c:tickLblPos val="nextTo"/>
        <c:crossAx val="149901312"/>
        <c:crosses val="autoZero"/>
        <c:crossBetween val="midCat"/>
      </c:valAx>
      <c:valAx>
        <c:axId val="149901312"/>
        <c:scaling>
          <c:orientation val="minMax"/>
          <c:max val="1.05"/>
          <c:min val="0"/>
        </c:scaling>
        <c:axPos val="l"/>
        <c:numFmt formatCode="General" sourceLinked="1"/>
        <c:tickLblPos val="nextTo"/>
        <c:crossAx val="149895424"/>
        <c:crosses val="autoZero"/>
        <c:crossBetween val="midCat"/>
      </c:valAx>
      <c:spPr>
        <a:solidFill>
          <a:schemeClr val="accent5">
            <a:lumMod val="20000"/>
            <a:lumOff val="80000"/>
          </a:schemeClr>
        </a:solidFill>
      </c:spPr>
    </c:plotArea>
  </c:chart>
  <c:spPr>
    <a:solidFill>
      <a:schemeClr val="accent3">
        <a:lumMod val="60000"/>
        <a:lumOff val="40000"/>
      </a:schemeClr>
    </a:solidFill>
    <a:ln w="9525">
      <a:solidFill>
        <a:schemeClr val="tx1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Hustota Fisherova-Snedecorova rozdělení</a:t>
            </a:r>
            <a:endParaRPr lang="en-US" sz="1200"/>
          </a:p>
        </c:rich>
      </c:tx>
    </c:title>
    <c:plotArea>
      <c:layout>
        <c:manualLayout>
          <c:layoutTarget val="inner"/>
          <c:xMode val="edge"/>
          <c:yMode val="edge"/>
          <c:x val="4.8830955854867304E-2"/>
          <c:y val="0.15059953032186787"/>
          <c:w val="0.90546213116928465"/>
          <c:h val="0.65945388405396699"/>
        </c:manualLayout>
      </c:layout>
      <c:scatterChart>
        <c:scatterStyle val="smoothMarker"/>
        <c:ser>
          <c:idx val="0"/>
          <c:order val="0"/>
          <c:tx>
            <c:strRef>
              <c:f>'Fisherovo-Snedecorovo rozdělení'!$P$9</c:f>
              <c:strCache>
                <c:ptCount val="1"/>
                <c:pt idx="0">
                  <c:v>f(x)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'Fisherovo-Snedecorovo rozdělení'!$L$10:$L$409</c:f>
              <c:numCache>
                <c:formatCode>General</c:formatCode>
                <c:ptCount val="400"/>
                <c:pt idx="0" formatCode="0.00">
                  <c:v>0.01</c:v>
                </c:pt>
                <c:pt idx="1">
                  <c:v>0.03</c:v>
                </c:pt>
                <c:pt idx="2" formatCode="0.00">
                  <c:v>0.05</c:v>
                </c:pt>
                <c:pt idx="3">
                  <c:v>7.0000000000000007E-2</c:v>
                </c:pt>
                <c:pt idx="4" formatCode="0.00">
                  <c:v>0.09</c:v>
                </c:pt>
                <c:pt idx="5">
                  <c:v>0.11</c:v>
                </c:pt>
                <c:pt idx="6" formatCode="0.00">
                  <c:v>0.13</c:v>
                </c:pt>
                <c:pt idx="7">
                  <c:v>0.15</c:v>
                </c:pt>
                <c:pt idx="8" formatCode="0.00">
                  <c:v>0.17</c:v>
                </c:pt>
                <c:pt idx="9">
                  <c:v>0.19</c:v>
                </c:pt>
                <c:pt idx="10" formatCode="0.00">
                  <c:v>0.21</c:v>
                </c:pt>
                <c:pt idx="11">
                  <c:v>0.23</c:v>
                </c:pt>
                <c:pt idx="12" formatCode="0.00">
                  <c:v>0.25</c:v>
                </c:pt>
                <c:pt idx="13">
                  <c:v>0.27</c:v>
                </c:pt>
                <c:pt idx="14" formatCode="0.00">
                  <c:v>0.28999999999999998</c:v>
                </c:pt>
                <c:pt idx="15">
                  <c:v>0.31</c:v>
                </c:pt>
                <c:pt idx="16" formatCode="0.00">
                  <c:v>0.33</c:v>
                </c:pt>
                <c:pt idx="17">
                  <c:v>0.35</c:v>
                </c:pt>
                <c:pt idx="18" formatCode="0.00">
                  <c:v>0.37</c:v>
                </c:pt>
                <c:pt idx="19">
                  <c:v>0.39</c:v>
                </c:pt>
                <c:pt idx="20" formatCode="0.00">
                  <c:v>0.41</c:v>
                </c:pt>
                <c:pt idx="21">
                  <c:v>0.43</c:v>
                </c:pt>
                <c:pt idx="22" formatCode="0.00">
                  <c:v>0.45</c:v>
                </c:pt>
                <c:pt idx="23">
                  <c:v>0.47</c:v>
                </c:pt>
                <c:pt idx="24" formatCode="0.00">
                  <c:v>0.49</c:v>
                </c:pt>
                <c:pt idx="25">
                  <c:v>0.51</c:v>
                </c:pt>
                <c:pt idx="26" formatCode="0.00">
                  <c:v>0.53</c:v>
                </c:pt>
                <c:pt idx="27">
                  <c:v>0.55000000000000004</c:v>
                </c:pt>
                <c:pt idx="28" formatCode="0.00">
                  <c:v>0.56999999999999995</c:v>
                </c:pt>
                <c:pt idx="29">
                  <c:v>0.59</c:v>
                </c:pt>
                <c:pt idx="30" formatCode="0.00">
                  <c:v>0.61</c:v>
                </c:pt>
                <c:pt idx="31">
                  <c:v>0.63</c:v>
                </c:pt>
                <c:pt idx="32" formatCode="0.00">
                  <c:v>0.65</c:v>
                </c:pt>
                <c:pt idx="33">
                  <c:v>0.67</c:v>
                </c:pt>
                <c:pt idx="34" formatCode="0.00">
                  <c:v>0.69</c:v>
                </c:pt>
                <c:pt idx="35">
                  <c:v>0.71</c:v>
                </c:pt>
                <c:pt idx="36" formatCode="0.00">
                  <c:v>0.73</c:v>
                </c:pt>
                <c:pt idx="37">
                  <c:v>0.75</c:v>
                </c:pt>
                <c:pt idx="38" formatCode="0.00">
                  <c:v>0.77</c:v>
                </c:pt>
                <c:pt idx="39">
                  <c:v>0.79</c:v>
                </c:pt>
                <c:pt idx="40" formatCode="0.00">
                  <c:v>0.81</c:v>
                </c:pt>
                <c:pt idx="41">
                  <c:v>0.83</c:v>
                </c:pt>
                <c:pt idx="42" formatCode="0.00">
                  <c:v>0.85</c:v>
                </c:pt>
                <c:pt idx="43">
                  <c:v>0.87</c:v>
                </c:pt>
                <c:pt idx="44" formatCode="0.00">
                  <c:v>0.89</c:v>
                </c:pt>
                <c:pt idx="45">
                  <c:v>0.91</c:v>
                </c:pt>
                <c:pt idx="46" formatCode="0.00">
                  <c:v>0.93</c:v>
                </c:pt>
                <c:pt idx="47">
                  <c:v>0.95</c:v>
                </c:pt>
                <c:pt idx="48" formatCode="0.00">
                  <c:v>0.97</c:v>
                </c:pt>
                <c:pt idx="49">
                  <c:v>0.99</c:v>
                </c:pt>
                <c:pt idx="50" formatCode="0.00">
                  <c:v>1.01</c:v>
                </c:pt>
                <c:pt idx="51">
                  <c:v>1.03</c:v>
                </c:pt>
                <c:pt idx="52" formatCode="0.00">
                  <c:v>1.05</c:v>
                </c:pt>
                <c:pt idx="53">
                  <c:v>1.07</c:v>
                </c:pt>
                <c:pt idx="54" formatCode="0.00">
                  <c:v>1.0900000000000001</c:v>
                </c:pt>
                <c:pt idx="55">
                  <c:v>1.1100000000000001</c:v>
                </c:pt>
                <c:pt idx="56" formatCode="0.00">
                  <c:v>1.1299999999999999</c:v>
                </c:pt>
                <c:pt idx="57">
                  <c:v>1.1499999999999999</c:v>
                </c:pt>
                <c:pt idx="58" formatCode="0.00">
                  <c:v>1.17</c:v>
                </c:pt>
                <c:pt idx="59">
                  <c:v>1.19</c:v>
                </c:pt>
                <c:pt idx="60" formatCode="0.00">
                  <c:v>1.21</c:v>
                </c:pt>
                <c:pt idx="61">
                  <c:v>1.23</c:v>
                </c:pt>
                <c:pt idx="62" formatCode="0.00">
                  <c:v>1.25</c:v>
                </c:pt>
                <c:pt idx="63">
                  <c:v>1.27</c:v>
                </c:pt>
                <c:pt idx="64" formatCode="0.00">
                  <c:v>1.29</c:v>
                </c:pt>
                <c:pt idx="65">
                  <c:v>1.31</c:v>
                </c:pt>
                <c:pt idx="66" formatCode="0.00">
                  <c:v>1.33</c:v>
                </c:pt>
                <c:pt idx="67">
                  <c:v>1.35</c:v>
                </c:pt>
                <c:pt idx="68" formatCode="0.00">
                  <c:v>1.37</c:v>
                </c:pt>
                <c:pt idx="69">
                  <c:v>1.39</c:v>
                </c:pt>
                <c:pt idx="70" formatCode="0.00">
                  <c:v>1.41</c:v>
                </c:pt>
                <c:pt idx="71">
                  <c:v>1.43</c:v>
                </c:pt>
                <c:pt idx="72" formatCode="0.00">
                  <c:v>1.45</c:v>
                </c:pt>
                <c:pt idx="73">
                  <c:v>1.47</c:v>
                </c:pt>
                <c:pt idx="74" formatCode="0.00">
                  <c:v>1.49</c:v>
                </c:pt>
                <c:pt idx="75">
                  <c:v>1.51</c:v>
                </c:pt>
                <c:pt idx="76" formatCode="0.00">
                  <c:v>1.53</c:v>
                </c:pt>
                <c:pt idx="77">
                  <c:v>1.55</c:v>
                </c:pt>
                <c:pt idx="78" formatCode="0.00">
                  <c:v>1.57</c:v>
                </c:pt>
                <c:pt idx="79">
                  <c:v>1.59</c:v>
                </c:pt>
                <c:pt idx="80" formatCode="0.00">
                  <c:v>1.61</c:v>
                </c:pt>
                <c:pt idx="81">
                  <c:v>1.63</c:v>
                </c:pt>
                <c:pt idx="82" formatCode="0.00">
                  <c:v>1.65</c:v>
                </c:pt>
                <c:pt idx="83">
                  <c:v>1.67</c:v>
                </c:pt>
                <c:pt idx="84" formatCode="0.00">
                  <c:v>1.69</c:v>
                </c:pt>
                <c:pt idx="85">
                  <c:v>1.71</c:v>
                </c:pt>
                <c:pt idx="86" formatCode="0.00">
                  <c:v>1.73</c:v>
                </c:pt>
                <c:pt idx="87">
                  <c:v>1.75</c:v>
                </c:pt>
                <c:pt idx="88" formatCode="0.00">
                  <c:v>1.77</c:v>
                </c:pt>
                <c:pt idx="89">
                  <c:v>1.79</c:v>
                </c:pt>
                <c:pt idx="90" formatCode="0.00">
                  <c:v>1.81</c:v>
                </c:pt>
                <c:pt idx="91">
                  <c:v>1.83</c:v>
                </c:pt>
                <c:pt idx="92" formatCode="0.00">
                  <c:v>1.85</c:v>
                </c:pt>
                <c:pt idx="93">
                  <c:v>1.87</c:v>
                </c:pt>
                <c:pt idx="94" formatCode="0.00">
                  <c:v>1.89</c:v>
                </c:pt>
                <c:pt idx="95">
                  <c:v>1.91</c:v>
                </c:pt>
                <c:pt idx="96" formatCode="0.00">
                  <c:v>1.93</c:v>
                </c:pt>
                <c:pt idx="97">
                  <c:v>1.95</c:v>
                </c:pt>
                <c:pt idx="98" formatCode="0.00">
                  <c:v>1.97</c:v>
                </c:pt>
                <c:pt idx="99">
                  <c:v>1.99</c:v>
                </c:pt>
                <c:pt idx="100" formatCode="0.00">
                  <c:v>2.0099999999999998</c:v>
                </c:pt>
                <c:pt idx="101">
                  <c:v>2.0299999999999998</c:v>
                </c:pt>
                <c:pt idx="102" formatCode="0.00">
                  <c:v>2.0499999999999998</c:v>
                </c:pt>
                <c:pt idx="103">
                  <c:v>2.0699999999999998</c:v>
                </c:pt>
                <c:pt idx="104" formatCode="0.00">
                  <c:v>2.09</c:v>
                </c:pt>
                <c:pt idx="105">
                  <c:v>2.11</c:v>
                </c:pt>
                <c:pt idx="106" formatCode="0.00">
                  <c:v>2.13</c:v>
                </c:pt>
                <c:pt idx="107">
                  <c:v>2.15</c:v>
                </c:pt>
                <c:pt idx="108" formatCode="0.00">
                  <c:v>2.17</c:v>
                </c:pt>
                <c:pt idx="109">
                  <c:v>2.19</c:v>
                </c:pt>
                <c:pt idx="110" formatCode="0.00">
                  <c:v>2.21</c:v>
                </c:pt>
                <c:pt idx="111">
                  <c:v>2.23</c:v>
                </c:pt>
                <c:pt idx="112" formatCode="0.00">
                  <c:v>2.25</c:v>
                </c:pt>
                <c:pt idx="113">
                  <c:v>2.27</c:v>
                </c:pt>
                <c:pt idx="114" formatCode="0.00">
                  <c:v>2.29</c:v>
                </c:pt>
                <c:pt idx="115">
                  <c:v>2.31</c:v>
                </c:pt>
                <c:pt idx="116" formatCode="0.00">
                  <c:v>2.33</c:v>
                </c:pt>
                <c:pt idx="117">
                  <c:v>2.35</c:v>
                </c:pt>
                <c:pt idx="118" formatCode="0.00">
                  <c:v>2.37</c:v>
                </c:pt>
                <c:pt idx="119">
                  <c:v>2.39</c:v>
                </c:pt>
                <c:pt idx="120" formatCode="0.00">
                  <c:v>2.41</c:v>
                </c:pt>
                <c:pt idx="121">
                  <c:v>2.4300000000000002</c:v>
                </c:pt>
                <c:pt idx="122" formatCode="0.00">
                  <c:v>2.4500000000000002</c:v>
                </c:pt>
                <c:pt idx="123">
                  <c:v>2.4700000000000002</c:v>
                </c:pt>
                <c:pt idx="124" formatCode="0.00">
                  <c:v>2.4900000000000002</c:v>
                </c:pt>
                <c:pt idx="125">
                  <c:v>2.5099999999999998</c:v>
                </c:pt>
                <c:pt idx="126" formatCode="0.00">
                  <c:v>2.5299999999999998</c:v>
                </c:pt>
                <c:pt idx="127">
                  <c:v>2.5499999999999998</c:v>
                </c:pt>
                <c:pt idx="128" formatCode="0.00">
                  <c:v>2.57</c:v>
                </c:pt>
                <c:pt idx="129">
                  <c:v>2.59</c:v>
                </c:pt>
                <c:pt idx="130" formatCode="0.00">
                  <c:v>2.61</c:v>
                </c:pt>
                <c:pt idx="131">
                  <c:v>2.63</c:v>
                </c:pt>
                <c:pt idx="132" formatCode="0.00">
                  <c:v>2.65</c:v>
                </c:pt>
                <c:pt idx="133">
                  <c:v>2.67</c:v>
                </c:pt>
                <c:pt idx="134" formatCode="0.00">
                  <c:v>2.69</c:v>
                </c:pt>
                <c:pt idx="135">
                  <c:v>2.71</c:v>
                </c:pt>
                <c:pt idx="136" formatCode="0.00">
                  <c:v>2.73</c:v>
                </c:pt>
                <c:pt idx="137">
                  <c:v>2.75</c:v>
                </c:pt>
                <c:pt idx="138" formatCode="0.00">
                  <c:v>2.77</c:v>
                </c:pt>
                <c:pt idx="139">
                  <c:v>2.79</c:v>
                </c:pt>
                <c:pt idx="140" formatCode="0.00">
                  <c:v>2.81</c:v>
                </c:pt>
                <c:pt idx="141">
                  <c:v>2.83</c:v>
                </c:pt>
                <c:pt idx="142" formatCode="0.00">
                  <c:v>2.85</c:v>
                </c:pt>
                <c:pt idx="143">
                  <c:v>2.87</c:v>
                </c:pt>
                <c:pt idx="144" formatCode="0.00">
                  <c:v>2.89</c:v>
                </c:pt>
                <c:pt idx="145">
                  <c:v>2.91</c:v>
                </c:pt>
                <c:pt idx="146" formatCode="0.00">
                  <c:v>2.93</c:v>
                </c:pt>
                <c:pt idx="147">
                  <c:v>2.95</c:v>
                </c:pt>
                <c:pt idx="148" formatCode="0.00">
                  <c:v>2.97</c:v>
                </c:pt>
                <c:pt idx="149">
                  <c:v>2.99</c:v>
                </c:pt>
                <c:pt idx="150" formatCode="0.00">
                  <c:v>3.01</c:v>
                </c:pt>
                <c:pt idx="151">
                  <c:v>3.03</c:v>
                </c:pt>
                <c:pt idx="152" formatCode="0.00">
                  <c:v>3.05</c:v>
                </c:pt>
                <c:pt idx="153">
                  <c:v>3.07</c:v>
                </c:pt>
                <c:pt idx="154" formatCode="0.00">
                  <c:v>3.09</c:v>
                </c:pt>
                <c:pt idx="155">
                  <c:v>3.11</c:v>
                </c:pt>
                <c:pt idx="156" formatCode="0.00">
                  <c:v>3.13</c:v>
                </c:pt>
                <c:pt idx="157">
                  <c:v>3.15</c:v>
                </c:pt>
                <c:pt idx="158" formatCode="0.00">
                  <c:v>3.17</c:v>
                </c:pt>
                <c:pt idx="159">
                  <c:v>3.19</c:v>
                </c:pt>
                <c:pt idx="160" formatCode="0.00">
                  <c:v>3.21</c:v>
                </c:pt>
                <c:pt idx="161">
                  <c:v>3.23</c:v>
                </c:pt>
                <c:pt idx="162" formatCode="0.00">
                  <c:v>3.25</c:v>
                </c:pt>
                <c:pt idx="163">
                  <c:v>3.27</c:v>
                </c:pt>
                <c:pt idx="164" formatCode="0.00">
                  <c:v>3.29</c:v>
                </c:pt>
                <c:pt idx="165">
                  <c:v>3.31</c:v>
                </c:pt>
                <c:pt idx="166" formatCode="0.00">
                  <c:v>3.33</c:v>
                </c:pt>
                <c:pt idx="167">
                  <c:v>3.35</c:v>
                </c:pt>
                <c:pt idx="168" formatCode="0.00">
                  <c:v>3.37</c:v>
                </c:pt>
                <c:pt idx="169">
                  <c:v>3.39</c:v>
                </c:pt>
                <c:pt idx="170" formatCode="0.00">
                  <c:v>3.41</c:v>
                </c:pt>
                <c:pt idx="171">
                  <c:v>3.43</c:v>
                </c:pt>
                <c:pt idx="172" formatCode="0.00">
                  <c:v>3.45</c:v>
                </c:pt>
                <c:pt idx="173">
                  <c:v>3.47</c:v>
                </c:pt>
                <c:pt idx="174" formatCode="0.00">
                  <c:v>3.49</c:v>
                </c:pt>
                <c:pt idx="175">
                  <c:v>3.51</c:v>
                </c:pt>
                <c:pt idx="176" formatCode="0.00">
                  <c:v>3.53</c:v>
                </c:pt>
                <c:pt idx="177">
                  <c:v>3.55</c:v>
                </c:pt>
                <c:pt idx="178" formatCode="0.00">
                  <c:v>3.57</c:v>
                </c:pt>
                <c:pt idx="179">
                  <c:v>3.59</c:v>
                </c:pt>
                <c:pt idx="180" formatCode="0.00">
                  <c:v>3.61</c:v>
                </c:pt>
                <c:pt idx="181">
                  <c:v>3.63</c:v>
                </c:pt>
                <c:pt idx="182" formatCode="0.00">
                  <c:v>3.65</c:v>
                </c:pt>
                <c:pt idx="183">
                  <c:v>3.67</c:v>
                </c:pt>
                <c:pt idx="184" formatCode="0.00">
                  <c:v>3.69</c:v>
                </c:pt>
                <c:pt idx="185">
                  <c:v>3.71</c:v>
                </c:pt>
                <c:pt idx="186" formatCode="0.00">
                  <c:v>3.73</c:v>
                </c:pt>
                <c:pt idx="187">
                  <c:v>3.75</c:v>
                </c:pt>
                <c:pt idx="188" formatCode="0.00">
                  <c:v>3.77</c:v>
                </c:pt>
                <c:pt idx="189">
                  <c:v>3.79</c:v>
                </c:pt>
                <c:pt idx="190" formatCode="0.00">
                  <c:v>3.81</c:v>
                </c:pt>
                <c:pt idx="191">
                  <c:v>3.83</c:v>
                </c:pt>
                <c:pt idx="192" formatCode="0.00">
                  <c:v>3.85</c:v>
                </c:pt>
                <c:pt idx="193">
                  <c:v>3.87</c:v>
                </c:pt>
                <c:pt idx="194" formatCode="0.00">
                  <c:v>3.89</c:v>
                </c:pt>
                <c:pt idx="195">
                  <c:v>3.91</c:v>
                </c:pt>
                <c:pt idx="196" formatCode="0.00">
                  <c:v>3.93</c:v>
                </c:pt>
                <c:pt idx="197">
                  <c:v>3.95</c:v>
                </c:pt>
                <c:pt idx="198" formatCode="0.00">
                  <c:v>3.97</c:v>
                </c:pt>
                <c:pt idx="199">
                  <c:v>3.99</c:v>
                </c:pt>
                <c:pt idx="200" formatCode="0.00">
                  <c:v>4.01</c:v>
                </c:pt>
                <c:pt idx="201">
                  <c:v>4.03</c:v>
                </c:pt>
                <c:pt idx="202" formatCode="0.00">
                  <c:v>4.05</c:v>
                </c:pt>
                <c:pt idx="203">
                  <c:v>4.07</c:v>
                </c:pt>
                <c:pt idx="204" formatCode="0.00">
                  <c:v>4.09</c:v>
                </c:pt>
                <c:pt idx="205">
                  <c:v>4.1100000000000003</c:v>
                </c:pt>
                <c:pt idx="206" formatCode="0.00">
                  <c:v>4.13</c:v>
                </c:pt>
                <c:pt idx="207">
                  <c:v>4.1500000000000004</c:v>
                </c:pt>
                <c:pt idx="208" formatCode="0.00">
                  <c:v>4.17</c:v>
                </c:pt>
                <c:pt idx="209">
                  <c:v>4.1900000000000004</c:v>
                </c:pt>
                <c:pt idx="210" formatCode="0.00">
                  <c:v>4.21</c:v>
                </c:pt>
                <c:pt idx="211">
                  <c:v>4.2300000000000004</c:v>
                </c:pt>
                <c:pt idx="212" formatCode="0.00">
                  <c:v>4.25</c:v>
                </c:pt>
                <c:pt idx="213">
                  <c:v>4.2699999999999996</c:v>
                </c:pt>
                <c:pt idx="214" formatCode="0.00">
                  <c:v>4.29</c:v>
                </c:pt>
                <c:pt idx="215">
                  <c:v>4.3099999999999996</c:v>
                </c:pt>
                <c:pt idx="216" formatCode="0.00">
                  <c:v>4.33</c:v>
                </c:pt>
                <c:pt idx="217">
                  <c:v>4.3499999999999996</c:v>
                </c:pt>
                <c:pt idx="218" formatCode="0.00">
                  <c:v>4.37</c:v>
                </c:pt>
                <c:pt idx="219">
                  <c:v>4.3899999999999997</c:v>
                </c:pt>
                <c:pt idx="220" formatCode="0.00">
                  <c:v>4.41</c:v>
                </c:pt>
                <c:pt idx="221">
                  <c:v>4.43</c:v>
                </c:pt>
                <c:pt idx="222" formatCode="0.00">
                  <c:v>4.45</c:v>
                </c:pt>
                <c:pt idx="223">
                  <c:v>4.47</c:v>
                </c:pt>
                <c:pt idx="224" formatCode="0.00">
                  <c:v>4.49</c:v>
                </c:pt>
                <c:pt idx="225">
                  <c:v>4.51</c:v>
                </c:pt>
                <c:pt idx="226" formatCode="0.00">
                  <c:v>4.53</c:v>
                </c:pt>
                <c:pt idx="227">
                  <c:v>4.55</c:v>
                </c:pt>
                <c:pt idx="228" formatCode="0.00">
                  <c:v>4.57</c:v>
                </c:pt>
                <c:pt idx="229">
                  <c:v>4.59</c:v>
                </c:pt>
                <c:pt idx="230" formatCode="0.00">
                  <c:v>4.6100000000000003</c:v>
                </c:pt>
                <c:pt idx="231">
                  <c:v>4.63</c:v>
                </c:pt>
                <c:pt idx="232" formatCode="0.00">
                  <c:v>4.6500000000000004</c:v>
                </c:pt>
                <c:pt idx="233">
                  <c:v>4.67</c:v>
                </c:pt>
                <c:pt idx="234" formatCode="0.00">
                  <c:v>4.6900000000000004</c:v>
                </c:pt>
                <c:pt idx="235">
                  <c:v>4.71</c:v>
                </c:pt>
                <c:pt idx="236" formatCode="0.00">
                  <c:v>4.7300000000000004</c:v>
                </c:pt>
                <c:pt idx="237">
                  <c:v>4.75</c:v>
                </c:pt>
                <c:pt idx="238" formatCode="0.00">
                  <c:v>4.7699999999999996</c:v>
                </c:pt>
                <c:pt idx="239">
                  <c:v>4.79</c:v>
                </c:pt>
                <c:pt idx="240" formatCode="0.00">
                  <c:v>4.8099999999999996</c:v>
                </c:pt>
                <c:pt idx="241">
                  <c:v>4.83</c:v>
                </c:pt>
                <c:pt idx="242" formatCode="0.00">
                  <c:v>4.8499999999999996</c:v>
                </c:pt>
                <c:pt idx="243">
                  <c:v>4.87</c:v>
                </c:pt>
                <c:pt idx="244" formatCode="0.00">
                  <c:v>4.8899999999999997</c:v>
                </c:pt>
                <c:pt idx="245">
                  <c:v>4.91</c:v>
                </c:pt>
                <c:pt idx="246" formatCode="0.00">
                  <c:v>4.93</c:v>
                </c:pt>
                <c:pt idx="247">
                  <c:v>4.95</c:v>
                </c:pt>
                <c:pt idx="248" formatCode="0.00">
                  <c:v>4.97</c:v>
                </c:pt>
                <c:pt idx="249">
                  <c:v>4.99</c:v>
                </c:pt>
                <c:pt idx="250" formatCode="0.00">
                  <c:v>5.01</c:v>
                </c:pt>
                <c:pt idx="251">
                  <c:v>5.03</c:v>
                </c:pt>
                <c:pt idx="252" formatCode="0.00">
                  <c:v>5.05</c:v>
                </c:pt>
                <c:pt idx="253">
                  <c:v>5.07</c:v>
                </c:pt>
                <c:pt idx="254" formatCode="0.00">
                  <c:v>5.09</c:v>
                </c:pt>
                <c:pt idx="255">
                  <c:v>5.1100000000000003</c:v>
                </c:pt>
                <c:pt idx="256" formatCode="0.00">
                  <c:v>5.13</c:v>
                </c:pt>
                <c:pt idx="257">
                  <c:v>5.15</c:v>
                </c:pt>
                <c:pt idx="258" formatCode="0.00">
                  <c:v>5.17</c:v>
                </c:pt>
                <c:pt idx="259">
                  <c:v>5.19</c:v>
                </c:pt>
                <c:pt idx="260" formatCode="0.00">
                  <c:v>5.21</c:v>
                </c:pt>
                <c:pt idx="261">
                  <c:v>5.23</c:v>
                </c:pt>
                <c:pt idx="262" formatCode="0.00">
                  <c:v>5.25</c:v>
                </c:pt>
                <c:pt idx="263">
                  <c:v>5.27</c:v>
                </c:pt>
                <c:pt idx="264" formatCode="0.00">
                  <c:v>5.29</c:v>
                </c:pt>
                <c:pt idx="265">
                  <c:v>5.31</c:v>
                </c:pt>
                <c:pt idx="266" formatCode="0.00">
                  <c:v>5.33</c:v>
                </c:pt>
                <c:pt idx="267">
                  <c:v>5.35</c:v>
                </c:pt>
                <c:pt idx="268" formatCode="0.00">
                  <c:v>5.37</c:v>
                </c:pt>
                <c:pt idx="269">
                  <c:v>5.39</c:v>
                </c:pt>
                <c:pt idx="270" formatCode="0.00">
                  <c:v>5.41</c:v>
                </c:pt>
                <c:pt idx="271">
                  <c:v>5.43</c:v>
                </c:pt>
                <c:pt idx="272" formatCode="0.00">
                  <c:v>5.45</c:v>
                </c:pt>
                <c:pt idx="273">
                  <c:v>5.47</c:v>
                </c:pt>
                <c:pt idx="274" formatCode="0.00">
                  <c:v>5.49</c:v>
                </c:pt>
                <c:pt idx="275">
                  <c:v>5.51</c:v>
                </c:pt>
                <c:pt idx="276" formatCode="0.00">
                  <c:v>5.53</c:v>
                </c:pt>
                <c:pt idx="277">
                  <c:v>5.55</c:v>
                </c:pt>
                <c:pt idx="278" formatCode="0.00">
                  <c:v>5.57</c:v>
                </c:pt>
                <c:pt idx="279">
                  <c:v>5.59</c:v>
                </c:pt>
                <c:pt idx="280" formatCode="0.00">
                  <c:v>5.61</c:v>
                </c:pt>
                <c:pt idx="281">
                  <c:v>5.63</c:v>
                </c:pt>
                <c:pt idx="282" formatCode="0.00">
                  <c:v>5.65</c:v>
                </c:pt>
                <c:pt idx="283">
                  <c:v>5.67</c:v>
                </c:pt>
                <c:pt idx="284" formatCode="0.00">
                  <c:v>5.69</c:v>
                </c:pt>
                <c:pt idx="285">
                  <c:v>5.71</c:v>
                </c:pt>
                <c:pt idx="286" formatCode="0.00">
                  <c:v>5.73</c:v>
                </c:pt>
                <c:pt idx="287">
                  <c:v>5.75</c:v>
                </c:pt>
                <c:pt idx="288" formatCode="0.00">
                  <c:v>5.77</c:v>
                </c:pt>
                <c:pt idx="289">
                  <c:v>5.79</c:v>
                </c:pt>
                <c:pt idx="290" formatCode="0.00">
                  <c:v>5.81</c:v>
                </c:pt>
                <c:pt idx="291">
                  <c:v>5.83</c:v>
                </c:pt>
                <c:pt idx="292" formatCode="0.00">
                  <c:v>5.85</c:v>
                </c:pt>
                <c:pt idx="293">
                  <c:v>5.87</c:v>
                </c:pt>
                <c:pt idx="294" formatCode="0.00">
                  <c:v>5.89</c:v>
                </c:pt>
                <c:pt idx="295">
                  <c:v>5.91</c:v>
                </c:pt>
                <c:pt idx="296" formatCode="0.00">
                  <c:v>5.93</c:v>
                </c:pt>
                <c:pt idx="297">
                  <c:v>5.95</c:v>
                </c:pt>
                <c:pt idx="298" formatCode="0.00">
                  <c:v>5.97</c:v>
                </c:pt>
                <c:pt idx="299">
                  <c:v>5.99</c:v>
                </c:pt>
                <c:pt idx="300" formatCode="0.00">
                  <c:v>6.01</c:v>
                </c:pt>
                <c:pt idx="301">
                  <c:v>6.03</c:v>
                </c:pt>
                <c:pt idx="302" formatCode="0.00">
                  <c:v>6.05</c:v>
                </c:pt>
                <c:pt idx="303">
                  <c:v>6.07</c:v>
                </c:pt>
                <c:pt idx="304" formatCode="0.00">
                  <c:v>6.09</c:v>
                </c:pt>
                <c:pt idx="305">
                  <c:v>6.11</c:v>
                </c:pt>
                <c:pt idx="306" formatCode="0.00">
                  <c:v>6.13</c:v>
                </c:pt>
                <c:pt idx="307">
                  <c:v>6.15</c:v>
                </c:pt>
                <c:pt idx="308" formatCode="0.00">
                  <c:v>6.17</c:v>
                </c:pt>
                <c:pt idx="309">
                  <c:v>6.19</c:v>
                </c:pt>
                <c:pt idx="310" formatCode="0.00">
                  <c:v>6.21</c:v>
                </c:pt>
                <c:pt idx="311">
                  <c:v>6.23</c:v>
                </c:pt>
                <c:pt idx="312" formatCode="0.00">
                  <c:v>6.25</c:v>
                </c:pt>
                <c:pt idx="313">
                  <c:v>6.27</c:v>
                </c:pt>
                <c:pt idx="314" formatCode="0.00">
                  <c:v>6.29</c:v>
                </c:pt>
                <c:pt idx="315">
                  <c:v>6.31</c:v>
                </c:pt>
                <c:pt idx="316" formatCode="0.00">
                  <c:v>6.33</c:v>
                </c:pt>
                <c:pt idx="317">
                  <c:v>6.35</c:v>
                </c:pt>
                <c:pt idx="318" formatCode="0.00">
                  <c:v>6.37</c:v>
                </c:pt>
                <c:pt idx="319">
                  <c:v>6.39</c:v>
                </c:pt>
                <c:pt idx="320" formatCode="0.00">
                  <c:v>6.41</c:v>
                </c:pt>
                <c:pt idx="321">
                  <c:v>6.43</c:v>
                </c:pt>
                <c:pt idx="322" formatCode="0.00">
                  <c:v>6.45</c:v>
                </c:pt>
                <c:pt idx="323">
                  <c:v>6.47</c:v>
                </c:pt>
                <c:pt idx="324" formatCode="0.00">
                  <c:v>6.49</c:v>
                </c:pt>
                <c:pt idx="325">
                  <c:v>6.51</c:v>
                </c:pt>
                <c:pt idx="326" formatCode="0.00">
                  <c:v>6.53</c:v>
                </c:pt>
                <c:pt idx="327">
                  <c:v>6.55</c:v>
                </c:pt>
                <c:pt idx="328" formatCode="0.00">
                  <c:v>6.57</c:v>
                </c:pt>
                <c:pt idx="329">
                  <c:v>6.59</c:v>
                </c:pt>
                <c:pt idx="330" formatCode="0.00">
                  <c:v>6.61</c:v>
                </c:pt>
                <c:pt idx="331">
                  <c:v>6.63</c:v>
                </c:pt>
                <c:pt idx="332" formatCode="0.00">
                  <c:v>6.65</c:v>
                </c:pt>
                <c:pt idx="333">
                  <c:v>6.67</c:v>
                </c:pt>
                <c:pt idx="334" formatCode="0.00">
                  <c:v>6.69</c:v>
                </c:pt>
                <c:pt idx="335">
                  <c:v>6.71</c:v>
                </c:pt>
                <c:pt idx="336" formatCode="0.00">
                  <c:v>6.73</c:v>
                </c:pt>
                <c:pt idx="337">
                  <c:v>6.75</c:v>
                </c:pt>
                <c:pt idx="338" formatCode="0.00">
                  <c:v>6.77</c:v>
                </c:pt>
                <c:pt idx="339">
                  <c:v>6.79</c:v>
                </c:pt>
                <c:pt idx="340" formatCode="0.00">
                  <c:v>6.81</c:v>
                </c:pt>
                <c:pt idx="341">
                  <c:v>6.83</c:v>
                </c:pt>
                <c:pt idx="342" formatCode="0.00">
                  <c:v>6.85</c:v>
                </c:pt>
                <c:pt idx="343">
                  <c:v>6.87</c:v>
                </c:pt>
                <c:pt idx="344" formatCode="0.00">
                  <c:v>6.89</c:v>
                </c:pt>
                <c:pt idx="345">
                  <c:v>6.91</c:v>
                </c:pt>
                <c:pt idx="346" formatCode="0.00">
                  <c:v>6.93</c:v>
                </c:pt>
                <c:pt idx="347">
                  <c:v>6.95</c:v>
                </c:pt>
                <c:pt idx="348" formatCode="0.00">
                  <c:v>6.97</c:v>
                </c:pt>
                <c:pt idx="349">
                  <c:v>6.99</c:v>
                </c:pt>
                <c:pt idx="350" formatCode="0.00">
                  <c:v>7.01</c:v>
                </c:pt>
                <c:pt idx="351">
                  <c:v>7.03</c:v>
                </c:pt>
                <c:pt idx="352" formatCode="0.00">
                  <c:v>7.05</c:v>
                </c:pt>
                <c:pt idx="353">
                  <c:v>7.07</c:v>
                </c:pt>
                <c:pt idx="354" formatCode="0.00">
                  <c:v>7.09</c:v>
                </c:pt>
                <c:pt idx="355">
                  <c:v>7.11</c:v>
                </c:pt>
                <c:pt idx="356" formatCode="0.00">
                  <c:v>7.13</c:v>
                </c:pt>
                <c:pt idx="357">
                  <c:v>7.15</c:v>
                </c:pt>
                <c:pt idx="358" formatCode="0.00">
                  <c:v>7.17</c:v>
                </c:pt>
                <c:pt idx="359">
                  <c:v>7.19</c:v>
                </c:pt>
                <c:pt idx="360" formatCode="0.00">
                  <c:v>7.21</c:v>
                </c:pt>
                <c:pt idx="361">
                  <c:v>7.23</c:v>
                </c:pt>
                <c:pt idx="362" formatCode="0.00">
                  <c:v>7.25</c:v>
                </c:pt>
                <c:pt idx="363">
                  <c:v>7.27</c:v>
                </c:pt>
                <c:pt idx="364" formatCode="0.00">
                  <c:v>7.29</c:v>
                </c:pt>
                <c:pt idx="365">
                  <c:v>7.31</c:v>
                </c:pt>
                <c:pt idx="366" formatCode="0.00">
                  <c:v>7.33</c:v>
                </c:pt>
                <c:pt idx="367">
                  <c:v>7.35</c:v>
                </c:pt>
                <c:pt idx="368" formatCode="0.00">
                  <c:v>7.37</c:v>
                </c:pt>
                <c:pt idx="369">
                  <c:v>7.39</c:v>
                </c:pt>
                <c:pt idx="370" formatCode="0.00">
                  <c:v>7.41</c:v>
                </c:pt>
                <c:pt idx="371">
                  <c:v>7.43</c:v>
                </c:pt>
                <c:pt idx="372" formatCode="0.00">
                  <c:v>7.45</c:v>
                </c:pt>
                <c:pt idx="373">
                  <c:v>7.47</c:v>
                </c:pt>
                <c:pt idx="374" formatCode="0.00">
                  <c:v>7.49</c:v>
                </c:pt>
                <c:pt idx="375">
                  <c:v>7.51</c:v>
                </c:pt>
                <c:pt idx="376" formatCode="0.00">
                  <c:v>7.53</c:v>
                </c:pt>
                <c:pt idx="377">
                  <c:v>7.55</c:v>
                </c:pt>
                <c:pt idx="378" formatCode="0.00">
                  <c:v>7.57</c:v>
                </c:pt>
                <c:pt idx="379">
                  <c:v>7.59</c:v>
                </c:pt>
                <c:pt idx="380" formatCode="0.00">
                  <c:v>7.61</c:v>
                </c:pt>
                <c:pt idx="381">
                  <c:v>7.63</c:v>
                </c:pt>
                <c:pt idx="382" formatCode="0.00">
                  <c:v>7.65</c:v>
                </c:pt>
                <c:pt idx="383">
                  <c:v>7.67</c:v>
                </c:pt>
                <c:pt idx="384" formatCode="0.00">
                  <c:v>7.69</c:v>
                </c:pt>
                <c:pt idx="385">
                  <c:v>7.71</c:v>
                </c:pt>
                <c:pt idx="386" formatCode="0.00">
                  <c:v>7.73</c:v>
                </c:pt>
                <c:pt idx="387">
                  <c:v>7.75</c:v>
                </c:pt>
                <c:pt idx="388" formatCode="0.00">
                  <c:v>7.77</c:v>
                </c:pt>
                <c:pt idx="389">
                  <c:v>7.79</c:v>
                </c:pt>
                <c:pt idx="390" formatCode="0.00">
                  <c:v>7.81</c:v>
                </c:pt>
                <c:pt idx="391">
                  <c:v>7.83</c:v>
                </c:pt>
                <c:pt idx="392" formatCode="0.00">
                  <c:v>7.85</c:v>
                </c:pt>
                <c:pt idx="393">
                  <c:v>7.87</c:v>
                </c:pt>
                <c:pt idx="394" formatCode="0.00">
                  <c:v>7.89</c:v>
                </c:pt>
                <c:pt idx="395">
                  <c:v>7.91</c:v>
                </c:pt>
                <c:pt idx="396" formatCode="0.00">
                  <c:v>7.93</c:v>
                </c:pt>
                <c:pt idx="397">
                  <c:v>7.95</c:v>
                </c:pt>
                <c:pt idx="398" formatCode="0.00">
                  <c:v>7.97</c:v>
                </c:pt>
                <c:pt idx="399">
                  <c:v>7.99</c:v>
                </c:pt>
              </c:numCache>
            </c:numRef>
          </c:xVal>
          <c:yVal>
            <c:numRef>
              <c:f>'Fisherovo-Snedecorovo rozdělení'!$P$10:$P$409</c:f>
              <c:numCache>
                <c:formatCode>General</c:formatCode>
                <c:ptCount val="400"/>
                <c:pt idx="0">
                  <c:v>1.3926699349484004E-9</c:v>
                </c:pt>
                <c:pt idx="1">
                  <c:v>1.35011975127044E-6</c:v>
                </c:pt>
                <c:pt idx="2">
                  <c:v>2.8799288611134178E-5</c:v>
                </c:pt>
                <c:pt idx="3">
                  <c:v>1.985684670814339E-4</c:v>
                </c:pt>
                <c:pt idx="4">
                  <c:v>7.9013029203857214E-4</c:v>
                </c:pt>
                <c:pt idx="5">
                  <c:v>2.2705388273482905E-3</c:v>
                </c:pt>
                <c:pt idx="6">
                  <c:v>5.2628471531305362E-3</c:v>
                </c:pt>
                <c:pt idx="7">
                  <c:v>1.0476319398766393E-2</c:v>
                </c:pt>
                <c:pt idx="8">
                  <c:v>1.8622232897223263E-2</c:v>
                </c:pt>
                <c:pt idx="9">
                  <c:v>3.0334813923023108E-2</c:v>
                </c:pt>
                <c:pt idx="10">
                  <c:v>4.6109395389639221E-2</c:v>
                </c:pt>
                <c:pt idx="11">
                  <c:v>6.6262908506725463E-2</c:v>
                </c:pt>
                <c:pt idx="12">
                  <c:v>9.0916701467927533E-2</c:v>
                </c:pt>
                <c:pt idx="13">
                  <c:v>0.11999857616679377</c:v>
                </c:pt>
                <c:pt idx="14">
                  <c:v>0.15325948939192491</c:v>
                </c:pt>
                <c:pt idx="15">
                  <c:v>0.19030008179824764</c:v>
                </c:pt>
                <c:pt idx="16">
                  <c:v>0.23060262079805735</c:v>
                </c:pt>
                <c:pt idx="17">
                  <c:v>0.27356472082842209</c:v>
                </c:pt>
                <c:pt idx="18">
                  <c:v>0.31853209495678125</c:v>
                </c:pt>
                <c:pt idx="19">
                  <c:v>0.36482844724626196</c:v>
                </c:pt>
                <c:pt idx="20">
                  <c:v>0.41178135685178358</c:v>
                </c:pt>
                <c:pt idx="21">
                  <c:v>0.45874360077128762</c:v>
                </c:pt>
                <c:pt idx="22">
                  <c:v>0.50510981019766377</c:v>
                </c:pt>
                <c:pt idx="23">
                  <c:v>0.55032866950150183</c:v>
                </c:pt>
                <c:pt idx="24">
                  <c:v>0.5939110685247454</c:v>
                </c:pt>
                <c:pt idx="25">
                  <c:v>0.63543473153396535</c:v>
                </c:pt>
                <c:pt idx="26">
                  <c:v>0.67454589207102633</c:v>
                </c:pt>
                <c:pt idx="27">
                  <c:v>0.71095858139130053</c:v>
                </c:pt>
                <c:pt idx="28">
                  <c:v>0.74445206508728057</c:v>
                </c:pt>
                <c:pt idx="29">
                  <c:v>0.77486691030932553</c:v>
                </c:pt>
                <c:pt idx="30">
                  <c:v>0.80210010405542009</c:v>
                </c:pt>
                <c:pt idx="31">
                  <c:v>0.82609957801062983</c:v>
                </c:pt>
                <c:pt idx="32">
                  <c:v>0.84685843194059229</c:v>
                </c:pt>
                <c:pt idx="33">
                  <c:v>0.86440908858784815</c:v>
                </c:pt>
                <c:pt idx="34">
                  <c:v>0.87881756004410794</c:v>
                </c:pt>
                <c:pt idx="35">
                  <c:v>0.89017795943297739</c:v>
                </c:pt>
                <c:pt idx="36">
                  <c:v>0.89860735256907587</c:v>
                </c:pt>
                <c:pt idx="37">
                  <c:v>0.90424101178097882</c:v>
                </c:pt>
                <c:pt idx="38">
                  <c:v>0.90722810776682428</c:v>
                </c:pt>
                <c:pt idx="39">
                  <c:v>0.90772785452828597</c:v>
                </c:pt>
                <c:pt idx="40">
                  <c:v>0.90590610638332203</c:v>
                </c:pt>
                <c:pt idx="41">
                  <c:v>0.90193239407764836</c:v>
                </c:pt>
                <c:pt idx="42">
                  <c:v>0.89597737842359804</c:v>
                </c:pt>
                <c:pt idx="43">
                  <c:v>0.8882106940769563</c:v>
                </c:pt>
                <c:pt idx="44">
                  <c:v>0.87879915247071816</c:v>
                </c:pt>
                <c:pt idx="45">
                  <c:v>0.86790527108499416</c:v>
                </c:pt>
                <c:pt idx="46">
                  <c:v>0.85568609574042809</c:v>
                </c:pt>
                <c:pt idx="47">
                  <c:v>0.84229228312069826</c:v>
                </c:pt>
                <c:pt idx="48">
                  <c:v>0.82786741197929581</c:v>
                </c:pt>
                <c:pt idx="49">
                  <c:v>0.81254749324158337</c:v>
                </c:pt>
                <c:pt idx="50">
                  <c:v>0.79646065129488863</c:v>
                </c:pt>
                <c:pt idx="51">
                  <c:v>0.77972695102606171</c:v>
                </c:pt>
                <c:pt idx="52">
                  <c:v>0.76245834750935182</c:v>
                </c:pt>
                <c:pt idx="53">
                  <c:v>0.74475873758544964</c:v>
                </c:pt>
                <c:pt idx="54">
                  <c:v>0.72672409484642186</c:v>
                </c:pt>
                <c:pt idx="55">
                  <c:v>0.70844267170834785</c:v>
                </c:pt>
                <c:pt idx="56">
                  <c:v>0.68999525428666741</c:v>
                </c:pt>
                <c:pt idx="57">
                  <c:v>0.67145545767137882</c:v>
                </c:pt>
                <c:pt idx="58">
                  <c:v>0.65289005092210317</c:v>
                </c:pt>
                <c:pt idx="59">
                  <c:v>0.63435930266470086</c:v>
                </c:pt>
                <c:pt idx="60">
                  <c:v>0.61591733957437522</c:v>
                </c:pt>
                <c:pt idx="61">
                  <c:v>0.59761251128090109</c:v>
                </c:pt>
                <c:pt idx="62">
                  <c:v>0.57948775633834326</c:v>
                </c:pt>
                <c:pt idx="63">
                  <c:v>0.56158096487397913</c:v>
                </c:pt>
                <c:pt idx="64">
                  <c:v>0.54392533437966473</c:v>
                </c:pt>
                <c:pt idx="65">
                  <c:v>0.52654971584448718</c:v>
                </c:pt>
                <c:pt idx="66">
                  <c:v>0.50947894806088811</c:v>
                </c:pt>
                <c:pt idx="67">
                  <c:v>0.49273417847815165</c:v>
                </c:pt>
                <c:pt idx="68">
                  <c:v>0.47633316943694859</c:v>
                </c:pt>
                <c:pt idx="69">
                  <c:v>0.46029058900607445</c:v>
                </c:pt>
                <c:pt idx="70">
                  <c:v>0.4446182859661354</c:v>
                </c:pt>
                <c:pt idx="71">
                  <c:v>0.42932554875280354</c:v>
                </c:pt>
                <c:pt idx="72">
                  <c:v>0.41441934839135058</c:v>
                </c:pt>
                <c:pt idx="73">
                  <c:v>0.39990456563139798</c:v>
                </c:pt>
                <c:pt idx="74">
                  <c:v>0.38578420263168894</c:v>
                </c:pt>
                <c:pt idx="75">
                  <c:v>0.37205957965453695</c:v>
                </c:pt>
                <c:pt idx="76">
                  <c:v>0.35873051731316735</c:v>
                </c:pt>
                <c:pt idx="77">
                  <c:v>0.34579550497632211</c:v>
                </c:pt>
                <c:pt idx="78">
                  <c:v>0.3332518559769414</c:v>
                </c:pt>
                <c:pt idx="79">
                  <c:v>0.32109585029854354</c:v>
                </c:pt>
                <c:pt idx="80">
                  <c:v>0.30932286542684478</c:v>
                </c:pt>
                <c:pt idx="81">
                  <c:v>0.29792749605746055</c:v>
                </c:pt>
                <c:pt idx="82">
                  <c:v>0.28690366334529516</c:v>
                </c:pt>
                <c:pt idx="83">
                  <c:v>0.27624471436917819</c:v>
                </c:pt>
                <c:pt idx="84">
                  <c:v>0.26594351246786685</c:v>
                </c:pt>
                <c:pt idx="85">
                  <c:v>0.25599251908199511</c:v>
                </c:pt>
                <c:pt idx="86">
                  <c:v>0.24638386771197779</c:v>
                </c:pt>
                <c:pt idx="87">
                  <c:v>0.23710943057509834</c:v>
                </c:pt>
                <c:pt idx="88">
                  <c:v>0.22816087851682401</c:v>
                </c:pt>
                <c:pt idx="89">
                  <c:v>0.21952973470232562</c:v>
                </c:pt>
                <c:pt idx="90">
                  <c:v>0.21120742258485611</c:v>
                </c:pt>
                <c:pt idx="91">
                  <c:v>0.20318530861830889</c:v>
                </c:pt>
                <c:pt idx="92">
                  <c:v>0.19545474015237171</c:v>
                </c:pt>
                <c:pt idx="93">
                  <c:v>0.18800707892043855</c:v>
                </c:pt>
                <c:pt idx="94">
                  <c:v>0.1808337305030219</c:v>
                </c:pt>
                <c:pt idx="95">
                  <c:v>0.17392617012294603</c:v>
                </c:pt>
                <c:pt idx="96">
                  <c:v>0.16727596510329801</c:v>
                </c:pt>
                <c:pt idx="97">
                  <c:v>0.1608747942949193</c:v>
                </c:pt>
                <c:pt idx="98">
                  <c:v>0.15471446475727144</c:v>
                </c:pt>
                <c:pt idx="99">
                  <c:v>0.14878692595478693</c:v>
                </c:pt>
                <c:pt idx="100">
                  <c:v>0.1430842817103381</c:v>
                </c:pt>
                <c:pt idx="101">
                  <c:v>0.13759880013819778</c:v>
                </c:pt>
                <c:pt idx="102">
                  <c:v>0.13232292176080443</c:v>
                </c:pt>
                <c:pt idx="103">
                  <c:v>0.12724926599680103</c:v>
                </c:pt>
                <c:pt idx="104">
                  <c:v>0.12237063619202043</c:v>
                </c:pt>
                <c:pt idx="105">
                  <c:v>0.11768002335047449</c:v>
                </c:pt>
                <c:pt idx="106">
                  <c:v>0.11317060870876648</c:v>
                </c:pt>
                <c:pt idx="107">
                  <c:v>0.10883576528471965</c:v>
                </c:pt>
                <c:pt idx="108">
                  <c:v>0.10466905851932408</c:v>
                </c:pt>
                <c:pt idx="109">
                  <c:v>0.10066424612030248</c:v>
                </c:pt>
                <c:pt idx="110">
                  <c:v>9.6815277205628089E-2</c:v>
                </c:pt>
                <c:pt idx="111">
                  <c:v>9.3116290836126728E-2</c:v>
                </c:pt>
                <c:pt idx="112">
                  <c:v>8.9561614017859059E-2</c:v>
                </c:pt>
                <c:pt idx="113">
                  <c:v>8.6145759247201109E-2</c:v>
                </c:pt>
                <c:pt idx="114">
                  <c:v>8.2863421664417028E-2</c:v>
                </c:pt>
                <c:pt idx="115">
                  <c:v>7.9709475874977079E-2</c:v>
                </c:pt>
                <c:pt idx="116">
                  <c:v>7.6678972491904696E-2</c:v>
                </c:pt>
                <c:pt idx="117">
                  <c:v>7.3767134446958649E-2</c:v>
                </c:pt>
                <c:pt idx="118">
                  <c:v>7.0969353113461836E-2</c:v>
                </c:pt>
                <c:pt idx="119">
                  <c:v>6.8281184279039203E-2</c:v>
                </c:pt>
                <c:pt idx="120">
                  <c:v>6.5698344002370748E-2</c:v>
                </c:pt>
                <c:pt idx="121">
                  <c:v>6.3216704384291916E-2</c:v>
                </c:pt>
                <c:pt idx="122">
                  <c:v>6.083228928013449E-2</c:v>
                </c:pt>
                <c:pt idx="123">
                  <c:v>5.8541269977094051E-2</c:v>
                </c:pt>
                <c:pt idx="124">
                  <c:v>5.6339960857572986E-2</c:v>
                </c:pt>
                <c:pt idx="125">
                  <c:v>5.422481506689486E-2</c:v>
                </c:pt>
                <c:pt idx="126">
                  <c:v>5.2192420201466923E-2</c:v>
                </c:pt>
                <c:pt idx="127">
                  <c:v>5.0239494031381483E-2</c:v>
                </c:pt>
                <c:pt idx="128">
                  <c:v>4.8362880269550934E-2</c:v>
                </c:pt>
                <c:pt idx="129">
                  <c:v>4.6559544397782655E-2</c:v>
                </c:pt>
                <c:pt idx="130">
                  <c:v>4.4826569558664479E-2</c:v>
                </c:pt>
                <c:pt idx="131">
                  <c:v>4.3161152520760582E-2</c:v>
                </c:pt>
                <c:pt idx="132">
                  <c:v>4.1560599723390441E-2</c:v>
                </c:pt>
                <c:pt idx="133">
                  <c:v>4.0022323406158106E-2</c:v>
                </c:pt>
                <c:pt idx="134">
                  <c:v>3.8543837827421004E-2</c:v>
                </c:pt>
                <c:pt idx="135">
                  <c:v>3.7122755575008416E-2</c:v>
                </c:pt>
                <c:pt idx="136">
                  <c:v>3.5756783971720475E-2</c:v>
                </c:pt>
                <c:pt idx="137">
                  <c:v>3.444372157745236E-2</c:v>
                </c:pt>
                <c:pt idx="138">
                  <c:v>3.3181454789172005E-2</c:v>
                </c:pt>
                <c:pt idx="139">
                  <c:v>3.1967954539445356E-2</c:v>
                </c:pt>
                <c:pt idx="140">
                  <c:v>3.0801273093727915E-2</c:v>
                </c:pt>
                <c:pt idx="141">
                  <c:v>2.9679540946227972E-2</c:v>
                </c:pt>
                <c:pt idx="142">
                  <c:v>2.8600963813786635E-2</c:v>
                </c:pt>
                <c:pt idx="143">
                  <c:v>2.756381972690462E-2</c:v>
                </c:pt>
                <c:pt idx="144">
                  <c:v>2.6566456216779687E-2</c:v>
                </c:pt>
                <c:pt idx="145">
                  <c:v>2.5607287596983344E-2</c:v>
                </c:pt>
                <c:pt idx="146">
                  <c:v>2.4684792338212996E-2</c:v>
                </c:pt>
                <c:pt idx="147">
                  <c:v>2.3797510534388722E-2</c:v>
                </c:pt>
                <c:pt idx="148">
                  <c:v>2.2944041458226497E-2</c:v>
                </c:pt>
                <c:pt idx="149">
                  <c:v>2.2123041204308736E-2</c:v>
                </c:pt>
                <c:pt idx="150">
                  <c:v>2.1333220417581625E-2</c:v>
                </c:pt>
                <c:pt idx="151">
                  <c:v>2.0573342105139693E-2</c:v>
                </c:pt>
                <c:pt idx="152">
                  <c:v>1.984221952910302E-2</c:v>
                </c:pt>
                <c:pt idx="153">
                  <c:v>1.9138714178357538E-2</c:v>
                </c:pt>
                <c:pt idx="154">
                  <c:v>1.8461733816903216E-2</c:v>
                </c:pt>
                <c:pt idx="155">
                  <c:v>1.7810230606543735E-2</c:v>
                </c:pt>
                <c:pt idx="156">
                  <c:v>1.7183199301649892E-2</c:v>
                </c:pt>
                <c:pt idx="157">
                  <c:v>1.6579675513737149E-2</c:v>
                </c:pt>
                <c:pt idx="158">
                  <c:v>1.5998734043612784E-2</c:v>
                </c:pt>
                <c:pt idx="159">
                  <c:v>1.5439487278871455E-2</c:v>
                </c:pt>
                <c:pt idx="160">
                  <c:v>1.490108365454659E-2</c:v>
                </c:pt>
                <c:pt idx="161">
                  <c:v>1.4382706174758035E-2</c:v>
                </c:pt>
                <c:pt idx="162">
                  <c:v>1.3883570993235065E-2</c:v>
                </c:pt>
                <c:pt idx="163">
                  <c:v>1.3402926050635042E-2</c:v>
                </c:pt>
                <c:pt idx="164">
                  <c:v>1.2940049766621945E-2</c:v>
                </c:pt>
                <c:pt idx="165">
                  <c:v>1.2494249784716867E-2</c:v>
                </c:pt>
                <c:pt idx="166">
                  <c:v>1.2064861767979714E-2</c:v>
                </c:pt>
                <c:pt idx="167">
                  <c:v>1.1651248243633172E-2</c:v>
                </c:pt>
                <c:pt idx="168">
                  <c:v>1.1252797494789725E-2</c:v>
                </c:pt>
                <c:pt idx="169">
                  <c:v>1.0868922497495225E-2</c:v>
                </c:pt>
                <c:pt idx="170">
                  <c:v>1.0499059901354879E-2</c:v>
                </c:pt>
                <c:pt idx="171">
                  <c:v>1.0142669052059065E-2</c:v>
                </c:pt>
                <c:pt idx="172">
                  <c:v>9.7992310541801918E-3</c:v>
                </c:pt>
                <c:pt idx="173">
                  <c:v>9.4682478726627207E-3</c:v>
                </c:pt>
                <c:pt idx="174">
                  <c:v>9.1492414714808012E-3</c:v>
                </c:pt>
                <c:pt idx="175">
                  <c:v>8.8417529879887234E-3</c:v>
                </c:pt>
                <c:pt idx="176">
                  <c:v>8.545341941540106E-3</c:v>
                </c:pt>
                <c:pt idx="177">
                  <c:v>8.2595854750006099E-3</c:v>
                </c:pt>
                <c:pt idx="178">
                  <c:v>7.9840776278282972E-3</c:v>
                </c:pt>
                <c:pt idx="179">
                  <c:v>7.7184286394428644E-3</c:v>
                </c:pt>
                <c:pt idx="180">
                  <c:v>7.4622642816512775E-3</c:v>
                </c:pt>
                <c:pt idx="181">
                  <c:v>7.2152252189435573E-3</c:v>
                </c:pt>
                <c:pt idx="182">
                  <c:v>6.9769663955158235E-3</c:v>
                </c:pt>
                <c:pt idx="183">
                  <c:v>6.7471564479212442E-3</c:v>
                </c:pt>
                <c:pt idx="184">
                  <c:v>6.5254771422913237E-3</c:v>
                </c:pt>
                <c:pt idx="185">
                  <c:v>6.3116228351105409E-3</c:v>
                </c:pt>
                <c:pt idx="186">
                  <c:v>6.1052999565668108E-3</c:v>
                </c:pt>
                <c:pt idx="187">
                  <c:v>5.9062265155385455E-3</c:v>
                </c:pt>
                <c:pt idx="188">
                  <c:v>5.7141316253158398E-3</c:v>
                </c:pt>
                <c:pt idx="189">
                  <c:v>5.5287550491893364E-3</c:v>
                </c:pt>
                <c:pt idx="190">
                  <c:v>5.3498467650747745E-3</c:v>
                </c:pt>
                <c:pt idx="191">
                  <c:v>5.1771665483748373E-3</c:v>
                </c:pt>
                <c:pt idx="192">
                  <c:v>5.0104835723115927E-3</c:v>
                </c:pt>
                <c:pt idx="193">
                  <c:v>4.8495760249949024E-3</c:v>
                </c:pt>
                <c:pt idx="194">
                  <c:v>4.6942307425211181E-3</c:v>
                </c:pt>
                <c:pt idx="195">
                  <c:v>4.5442428574259345E-3</c:v>
                </c:pt>
                <c:pt idx="196">
                  <c:v>4.3994154618431057E-3</c:v>
                </c:pt>
                <c:pt idx="197">
                  <c:v>4.2595592847471274E-3</c:v>
                </c:pt>
                <c:pt idx="198">
                  <c:v>4.1244923826839076E-3</c:v>
                </c:pt>
                <c:pt idx="199">
                  <c:v>3.9940398434187467E-3</c:v>
                </c:pt>
                <c:pt idx="200">
                  <c:v>3.8680335019539505E-3</c:v>
                </c:pt>
                <c:pt idx="201">
                  <c:v>3.7463116683917642E-3</c:v>
                </c:pt>
                <c:pt idx="202">
                  <c:v>3.6287188671406869E-3</c:v>
                </c:pt>
                <c:pt idx="203">
                  <c:v>3.5151055869833258E-3</c:v>
                </c:pt>
                <c:pt idx="204">
                  <c:v>3.4053280415454394E-3</c:v>
                </c:pt>
                <c:pt idx="205">
                  <c:v>3.2992479397245672E-3</c:v>
                </c:pt>
                <c:pt idx="206">
                  <c:v>3.196732265655308E-3</c:v>
                </c:pt>
                <c:pt idx="207">
                  <c:v>3.0976530678067148E-3</c:v>
                </c:pt>
                <c:pt idx="208">
                  <c:v>3.0018872568242662E-3</c:v>
                </c:pt>
                <c:pt idx="209">
                  <c:v>2.9093164117449288E-3</c:v>
                </c:pt>
                <c:pt idx="210">
                  <c:v>2.8198265942305446E-3</c:v>
                </c:pt>
                <c:pt idx="211">
                  <c:v>2.7333081704791133E-3</c:v>
                </c:pt>
                <c:pt idx="212">
                  <c:v>2.6496556404883346E-3</c:v>
                </c:pt>
                <c:pt idx="213">
                  <c:v>2.5687674743600977E-3</c:v>
                </c:pt>
                <c:pt idx="214">
                  <c:v>2.4905459553472369E-3</c:v>
                </c:pt>
                <c:pt idx="215">
                  <c:v>2.4148970293571812E-3</c:v>
                </c:pt>
                <c:pt idx="216">
                  <c:v>2.3417301606391883E-3</c:v>
                </c:pt>
                <c:pt idx="217">
                  <c:v>2.2709581933936336E-3</c:v>
                </c:pt>
                <c:pt idx="218">
                  <c:v>2.2024972190527784E-3</c:v>
                </c:pt>
                <c:pt idx="219">
                  <c:v>2.1362664489937623E-3</c:v>
                </c:pt>
                <c:pt idx="220">
                  <c:v>2.0721880924541771E-3</c:v>
                </c:pt>
                <c:pt idx="221">
                  <c:v>2.0101872394309292E-3</c:v>
                </c:pt>
                <c:pt idx="222">
                  <c:v>1.9501917483523059E-3</c:v>
                </c:pt>
                <c:pt idx="223">
                  <c:v>1.8921321383223006E-3</c:v>
                </c:pt>
                <c:pt idx="224">
                  <c:v>1.8359414857445865E-3</c:v>
                </c:pt>
                <c:pt idx="225">
                  <c:v>1.7815553251423354E-3</c:v>
                </c:pt>
                <c:pt idx="226">
                  <c:v>1.7289115539974663E-3</c:v>
                </c:pt>
                <c:pt idx="227">
                  <c:v>1.67795034144071E-3</c:v>
                </c:pt>
                <c:pt idx="228">
                  <c:v>1.6286140406311649E-3</c:v>
                </c:pt>
                <c:pt idx="229">
                  <c:v>1.580847104670812E-3</c:v>
                </c:pt>
                <c:pt idx="230">
                  <c:v>1.5345960059060951E-3</c:v>
                </c:pt>
                <c:pt idx="231">
                  <c:v>1.4898091584752545E-3</c:v>
                </c:pt>
                <c:pt idx="232">
                  <c:v>1.4464368439656981E-3</c:v>
                </c:pt>
                <c:pt idx="233">
                  <c:v>1.4044311400520358E-3</c:v>
                </c:pt>
                <c:pt idx="234">
                  <c:v>1.363745851990512E-3</c:v>
                </c:pt>
                <c:pt idx="235">
                  <c:v>1.3243364468511847E-3</c:v>
                </c:pt>
                <c:pt idx="236">
                  <c:v>1.2861599903740612E-3</c:v>
                </c:pt>
                <c:pt idx="237">
                  <c:v>1.2491750863404521E-3</c:v>
                </c:pt>
                <c:pt idx="238">
                  <c:v>1.2133418183552429E-3</c:v>
                </c:pt>
                <c:pt idx="239">
                  <c:v>1.1786216939404773E-3</c:v>
                </c:pt>
                <c:pt idx="240">
                  <c:v>1.144977590844686E-3</c:v>
                </c:pt>
                <c:pt idx="241">
                  <c:v>1.1123737054765021E-3</c:v>
                </c:pt>
                <c:pt idx="242">
                  <c:v>1.0807755033751805E-3</c:v>
                </c:pt>
                <c:pt idx="243">
                  <c:v>1.0501496716340596E-3</c:v>
                </c:pt>
                <c:pt idx="244">
                  <c:v>1.0204640731968414E-3</c:v>
                </c:pt>
                <c:pt idx="245">
                  <c:v>9.9168770294977607E-4</c:v>
                </c:pt>
                <c:pt idx="246">
                  <c:v>9.6379064553624128E-4</c:v>
                </c:pt>
                <c:pt idx="247">
                  <c:v>9.3674403482316756E-4</c:v>
                </c:pt>
                <c:pt idx="248">
                  <c:v>9.1052001495195098E-4</c:v>
                </c:pt>
                <c:pt idx="249">
                  <c:v>8.8509170290911163E-4</c:v>
                </c:pt>
                <c:pt idx="250">
                  <c:v>8.6043315255485641E-4</c:v>
                </c:pt>
                <c:pt idx="251">
                  <c:v>8.3651932005029668E-4</c:v>
                </c:pt>
                <c:pt idx="252">
                  <c:v>8.1332603062643895E-4</c:v>
                </c:pt>
                <c:pt idx="253">
                  <c:v>7.9082994664063204E-4</c:v>
                </c:pt>
                <c:pt idx="254">
                  <c:v>7.6900853686832926E-4</c:v>
                </c:pt>
                <c:pt idx="255">
                  <c:v>7.4784004698023995E-4</c:v>
                </c:pt>
                <c:pt idx="256">
                  <c:v>7.2730347115704079E-4</c:v>
                </c:pt>
                <c:pt idx="257">
                  <c:v>7.0737852479581676E-4</c:v>
                </c:pt>
                <c:pt idx="258">
                  <c:v>6.8804561826434269E-4</c:v>
                </c:pt>
                <c:pt idx="259">
                  <c:v>6.692858316610994E-4</c:v>
                </c:pt>
                <c:pt idx="260">
                  <c:v>6.5108089054071263E-4</c:v>
                </c:pt>
                <c:pt idx="261">
                  <c:v>6.3341314256617565E-4</c:v>
                </c:pt>
                <c:pt idx="262">
                  <c:v>6.1626553505082923E-4</c:v>
                </c:pt>
                <c:pt idx="263">
                  <c:v>5.9962159335458709E-4</c:v>
                </c:pt>
                <c:pt idx="264">
                  <c:v>5.8346540010039186E-4</c:v>
                </c:pt>
                <c:pt idx="265">
                  <c:v>5.6778157517828809E-4</c:v>
                </c:pt>
                <c:pt idx="266">
                  <c:v>5.5255525650583495E-4</c:v>
                </c:pt>
                <c:pt idx="267">
                  <c:v>5.3777208151493039E-4</c:v>
                </c:pt>
                <c:pt idx="268">
                  <c:v>5.234181693362373E-4</c:v>
                </c:pt>
                <c:pt idx="269">
                  <c:v>5.0948010365372848E-4</c:v>
                </c:pt>
                <c:pt idx="270">
                  <c:v>4.959449162028857E-4</c:v>
                </c:pt>
                <c:pt idx="271">
                  <c:v>4.8280007088724966E-4</c:v>
                </c:pt>
                <c:pt idx="272">
                  <c:v>4.7003344848900084E-4</c:v>
                </c:pt>
                <c:pt idx="273">
                  <c:v>4.5763333195028718E-4</c:v>
                </c:pt>
                <c:pt idx="274">
                  <c:v>4.4558839220294126E-4</c:v>
                </c:pt>
                <c:pt idx="275">
                  <c:v>4.3388767452516206E-4</c:v>
                </c:pt>
                <c:pt idx="276">
                  <c:v>4.2252058540458496E-4</c:v>
                </c:pt>
                <c:pt idx="277">
                  <c:v>4.1147687988803632E-4</c:v>
                </c:pt>
                <c:pt idx="278">
                  <c:v>4.0074664939902962E-4</c:v>
                </c:pt>
                <c:pt idx="279">
                  <c:v>3.9032031000485446E-4</c:v>
                </c:pt>
                <c:pt idx="280">
                  <c:v>3.8018859111584491E-4</c:v>
                </c:pt>
                <c:pt idx="281">
                  <c:v>3.7034252460010637E-4</c:v>
                </c:pt>
                <c:pt idx="282">
                  <c:v>3.6077343429765957E-4</c:v>
                </c:pt>
                <c:pt idx="283">
                  <c:v>3.5147292591861096E-4</c:v>
                </c:pt>
                <c:pt idx="284">
                  <c:v>3.4243287731057433E-4</c:v>
                </c:pt>
                <c:pt idx="285">
                  <c:v>3.3364542908116755E-4</c:v>
                </c:pt>
                <c:pt idx="286">
                  <c:v>3.2510297556196158E-4</c:v>
                </c:pt>
                <c:pt idx="287">
                  <c:v>3.1679815610083254E-4</c:v>
                </c:pt>
                <c:pt idx="288">
                  <c:v>3.0872384667016107E-4</c:v>
                </c:pt>
                <c:pt idx="289">
                  <c:v>3.0087315177883728E-4</c:v>
                </c:pt>
                <c:pt idx="290">
                  <c:v>2.9323939667651638E-4</c:v>
                </c:pt>
                <c:pt idx="291">
                  <c:v>2.8581611983901625E-4</c:v>
                </c:pt>
                <c:pt idx="292">
                  <c:v>2.7859706572419323E-4</c:v>
                </c:pt>
                <c:pt idx="293">
                  <c:v>2.7157617778806887E-4</c:v>
                </c:pt>
                <c:pt idx="294">
                  <c:v>2.6474759175135871E-4</c:v>
                </c:pt>
                <c:pt idx="295">
                  <c:v>2.5810562910697654E-4</c:v>
                </c:pt>
                <c:pt idx="296">
                  <c:v>2.516447908594261E-4</c:v>
                </c:pt>
                <c:pt idx="297">
                  <c:v>2.453597514873776E-4</c:v>
                </c:pt>
                <c:pt idx="298">
                  <c:v>2.39245353121052E-4</c:v>
                </c:pt>
                <c:pt idx="299">
                  <c:v>2.3329659992636832E-4</c:v>
                </c:pt>
                <c:pt idx="300">
                  <c:v>2.275086526881401E-4</c:v>
                </c:pt>
                <c:pt idx="301">
                  <c:v>2.2187682358487575E-4</c:v>
                </c:pt>
                <c:pt idx="302">
                  <c:v>2.163965711480624E-4</c:v>
                </c:pt>
                <c:pt idx="303">
                  <c:v>2.1106349539907129E-4</c:v>
                </c:pt>
                <c:pt idx="304">
                  <c:v>2.0587333315709639E-4</c:v>
                </c:pt>
                <c:pt idx="305">
                  <c:v>2.0082195351179495E-4</c:v>
                </c:pt>
                <c:pt idx="306">
                  <c:v>1.9590535345453283E-4</c:v>
                </c:pt>
                <c:pt idx="307">
                  <c:v>1.9111965366239319E-4</c:v>
                </c:pt>
                <c:pt idx="308">
                  <c:v>1.864610944293205E-4</c:v>
                </c:pt>
                <c:pt idx="309">
                  <c:v>1.8192603173898401E-4</c:v>
                </c:pt>
                <c:pt idx="310">
                  <c:v>1.7751093347417014E-4</c:v>
                </c:pt>
                <c:pt idx="311">
                  <c:v>1.7321237575769789E-4</c:v>
                </c:pt>
                <c:pt idx="312">
                  <c:v>1.6902703942005027E-4</c:v>
                </c:pt>
                <c:pt idx="313">
                  <c:v>1.6495170658909351E-4</c:v>
                </c:pt>
                <c:pt idx="314">
                  <c:v>1.6098325739745387E-4</c:v>
                </c:pt>
                <c:pt idx="315">
                  <c:v>1.5711866680324742E-4</c:v>
                </c:pt>
                <c:pt idx="316">
                  <c:v>1.5335500152007523E-4</c:v>
                </c:pt>
                <c:pt idx="317">
                  <c:v>1.496894170523097E-4</c:v>
                </c:pt>
                <c:pt idx="318">
                  <c:v>1.4611915483187337E-4</c:v>
                </c:pt>
                <c:pt idx="319">
                  <c:v>1.4264153945284353E-4</c:v>
                </c:pt>
                <c:pt idx="320">
                  <c:v>1.3925397600036225E-4</c:v>
                </c:pt>
                <c:pt idx="321">
                  <c:v>1.3595394747045554E-4</c:v>
                </c:pt>
                <c:pt idx="322">
                  <c:v>1.3273901227750507E-4</c:v>
                </c:pt>
                <c:pt idx="323">
                  <c:v>1.2960680184623082E-4</c:v>
                </c:pt>
                <c:pt idx="324">
                  <c:v>1.265550182851591E-4</c:v>
                </c:pt>
                <c:pt idx="325">
                  <c:v>1.2358143213867231E-4</c:v>
                </c:pt>
                <c:pt idx="326">
                  <c:v>1.2068388021483808E-4</c:v>
                </c:pt>
                <c:pt idx="327">
                  <c:v>1.1786026348632786E-4</c:v>
                </c:pt>
                <c:pt idx="328">
                  <c:v>1.1510854506182003E-4</c:v>
                </c:pt>
                <c:pt idx="329">
                  <c:v>1.1242674822540649E-4</c:v>
                </c:pt>
                <c:pt idx="330">
                  <c:v>1.0981295454158134E-4</c:v>
                </c:pt>
                <c:pt idx="331">
                  <c:v>1.0726530202350828E-4</c:v>
                </c:pt>
                <c:pt idx="332">
                  <c:v>1.0478198336233352E-4</c:v>
                </c:pt>
                <c:pt idx="333">
                  <c:v>1.0236124421539544E-4</c:v>
                </c:pt>
                <c:pt idx="334">
                  <c:v>1.000013815512673E-4</c:v>
                </c:pt>
                <c:pt idx="335">
                  <c:v>9.7700742049637953E-5</c:v>
                </c:pt>
                <c:pt idx="336">
                  <c:v>9.5457720554116039E-5</c:v>
                </c:pt>
                <c:pt idx="337">
                  <c:v>9.3270758576107684E-5</c:v>
                </c:pt>
                <c:pt idx="338">
                  <c:v>9.1138342847989332E-5</c:v>
                </c:pt>
                <c:pt idx="339">
                  <c:v>8.9059003923860628E-5</c:v>
                </c:pt>
                <c:pt idx="340">
                  <c:v>8.7031314826224918E-5</c:v>
                </c:pt>
                <c:pt idx="341">
                  <c:v>8.505388973700815E-5</c:v>
                </c:pt>
                <c:pt idx="342">
                  <c:v>8.3125382731379346E-5</c:v>
                </c:pt>
                <c:pt idx="343">
                  <c:v>8.1244486552897225E-5</c:v>
                </c:pt>
                <c:pt idx="344">
                  <c:v>7.9409931428557748E-5</c:v>
                </c:pt>
                <c:pt idx="345">
                  <c:v>7.7620483922368857E-5</c:v>
                </c:pt>
                <c:pt idx="346">
                  <c:v>7.5874945826133735E-5</c:v>
                </c:pt>
                <c:pt idx="347">
                  <c:v>7.4172153086161797E-5</c:v>
                </c:pt>
                <c:pt idx="348">
                  <c:v>7.2510974764680846E-5</c:v>
                </c:pt>
                <c:pt idx="349">
                  <c:v>7.0890312034767281E-5</c:v>
                </c:pt>
                <c:pt idx="350">
                  <c:v>6.9309097207647757E-5</c:v>
                </c:pt>
                <c:pt idx="351">
                  <c:v>6.7766292791274191E-5</c:v>
                </c:pt>
                <c:pt idx="352">
                  <c:v>6.6260890579109379E-5</c:v>
                </c:pt>
                <c:pt idx="353">
                  <c:v>6.479191076809569E-5</c:v>
                </c:pt>
                <c:pt idx="354">
                  <c:v>6.3358401104826788E-5</c:v>
                </c:pt>
                <c:pt idx="355">
                  <c:v>6.1959436058959822E-5</c:v>
                </c:pt>
                <c:pt idx="356">
                  <c:v>6.0594116022959296E-5</c:v>
                </c:pt>
                <c:pt idx="357">
                  <c:v>5.9261566537280068E-5</c:v>
                </c:pt>
                <c:pt idx="358">
                  <c:v>5.796093754013638E-5</c:v>
                </c:pt>
                <c:pt idx="359">
                  <c:v>5.6691402641034795E-5</c:v>
                </c:pt>
                <c:pt idx="360">
                  <c:v>5.5452158417272278E-5</c:v>
                </c:pt>
                <c:pt idx="361">
                  <c:v>5.4242423732634606E-5</c:v>
                </c:pt>
                <c:pt idx="362">
                  <c:v>5.3061439077553435E-5</c:v>
                </c:pt>
                <c:pt idx="363">
                  <c:v>5.1908465930007967E-5</c:v>
                </c:pt>
                <c:pt idx="364">
                  <c:v>5.0782786136482106E-5</c:v>
                </c:pt>
                <c:pt idx="365">
                  <c:v>4.968370131231194E-5</c:v>
                </c:pt>
                <c:pt idx="366">
                  <c:v>4.8610532260780905E-5</c:v>
                </c:pt>
                <c:pt idx="367">
                  <c:v>4.7562618410343878E-5</c:v>
                </c:pt>
                <c:pt idx="368">
                  <c:v>4.6539317269380475E-5</c:v>
                </c:pt>
                <c:pt idx="369">
                  <c:v>4.5540003897903221E-5</c:v>
                </c:pt>
                <c:pt idx="370">
                  <c:v>4.4564070395660244E-5</c:v>
                </c:pt>
                <c:pt idx="371">
                  <c:v>4.3610925406096043E-5</c:v>
                </c:pt>
                <c:pt idx="372">
                  <c:v>4.2679993635650568E-5</c:v>
                </c:pt>
                <c:pt idx="373">
                  <c:v>4.1770715387895578E-5</c:v>
                </c:pt>
                <c:pt idx="374">
                  <c:v>4.0882546112023298E-5</c:v>
                </c:pt>
                <c:pt idx="375">
                  <c:v>4.0014955965219969E-5</c:v>
                </c:pt>
                <c:pt idx="376">
                  <c:v>3.9167429388473589E-5</c:v>
                </c:pt>
                <c:pt idx="377">
                  <c:v>3.8339464695378558E-5</c:v>
                </c:pt>
                <c:pt idx="378">
                  <c:v>3.7530573673515872E-5</c:v>
                </c:pt>
                <c:pt idx="379">
                  <c:v>3.6740281198004671E-5</c:v>
                </c:pt>
                <c:pt idx="380">
                  <c:v>3.5968124856828684E-5</c:v>
                </c:pt>
                <c:pt idx="381">
                  <c:v>3.5213654587559819E-5</c:v>
                </c:pt>
                <c:pt idx="382">
                  <c:v>3.4476432325112978E-5</c:v>
                </c:pt>
                <c:pt idx="383">
                  <c:v>3.3756031660175512E-5</c:v>
                </c:pt>
                <c:pt idx="384">
                  <c:v>3.3052037507971387E-5</c:v>
                </c:pt>
                <c:pt idx="385">
                  <c:v>3.2364045787028144E-5</c:v>
                </c:pt>
                <c:pt idx="386">
                  <c:v>3.169166310762639E-5</c:v>
                </c:pt>
                <c:pt idx="387">
                  <c:v>3.1034506469625788E-5</c:v>
                </c:pt>
                <c:pt idx="388">
                  <c:v>3.0392202969365334E-5</c:v>
                </c:pt>
                <c:pt idx="389">
                  <c:v>2.9764389515352273E-5</c:v>
                </c:pt>
                <c:pt idx="390">
                  <c:v>2.9150712552460341E-5</c:v>
                </c:pt>
                <c:pt idx="391">
                  <c:v>2.855082779436651E-5</c:v>
                </c:pt>
                <c:pt idx="392">
                  <c:v>2.7964399963968207E-5</c:v>
                </c:pt>
                <c:pt idx="393">
                  <c:v>2.7391102541526586E-5</c:v>
                </c:pt>
                <c:pt idx="394">
                  <c:v>2.6830617520294667E-5</c:v>
                </c:pt>
                <c:pt idx="395">
                  <c:v>2.6282635169393075E-5</c:v>
                </c:pt>
                <c:pt idx="396">
                  <c:v>2.5746853803708259E-5</c:v>
                </c:pt>
                <c:pt idx="397">
                  <c:v>2.5222979560590103E-5</c:v>
                </c:pt>
                <c:pt idx="398">
                  <c:v>2.4710726183139346E-5</c:v>
                </c:pt>
                <c:pt idx="399">
                  <c:v>2.4209814809876595E-5</c:v>
                </c:pt>
              </c:numCache>
            </c:numRef>
          </c:yVal>
          <c:smooth val="1"/>
        </c:ser>
        <c:axId val="149908864"/>
        <c:axId val="150045824"/>
      </c:scatterChart>
      <c:valAx>
        <c:axId val="149908864"/>
        <c:scaling>
          <c:orientation val="minMax"/>
          <c:max val="8"/>
          <c:min val="0"/>
        </c:scaling>
        <c:axPos val="b"/>
        <c:numFmt formatCode="0" sourceLinked="0"/>
        <c:tickLblPos val="nextTo"/>
        <c:crossAx val="150045824"/>
        <c:crosses val="autoZero"/>
        <c:crossBetween val="midCat"/>
      </c:valAx>
      <c:valAx>
        <c:axId val="150045824"/>
        <c:scaling>
          <c:orientation val="minMax"/>
          <c:max val="1.4"/>
          <c:min val="0"/>
        </c:scaling>
        <c:axPos val="l"/>
        <c:numFmt formatCode="General" sourceLinked="1"/>
        <c:tickLblPos val="nextTo"/>
        <c:crossAx val="149908864"/>
        <c:crosses val="autoZero"/>
        <c:crossBetween val="midCat"/>
      </c:valAx>
      <c:spPr>
        <a:solidFill>
          <a:schemeClr val="accent5">
            <a:lumMod val="20000"/>
            <a:lumOff val="80000"/>
          </a:schemeClr>
        </a:solidFill>
      </c:spPr>
    </c:plotArea>
  </c:chart>
  <c:spPr>
    <a:solidFill>
      <a:schemeClr val="accent3">
        <a:lumMod val="60000"/>
        <a:lumOff val="40000"/>
      </a:schemeClr>
    </a:solidFill>
    <a:ln w="9525">
      <a:solidFill>
        <a:schemeClr val="tx1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Distribuční funkce Fisherova-Snedecorova rozdělení</a:t>
            </a:r>
            <a:endParaRPr lang="en-US" sz="1200"/>
          </a:p>
        </c:rich>
      </c:tx>
    </c:title>
    <c:plotArea>
      <c:layout>
        <c:manualLayout>
          <c:layoutTarget val="inner"/>
          <c:xMode val="edge"/>
          <c:yMode val="edge"/>
          <c:x val="4.8830955854867304E-2"/>
          <c:y val="0.15059953032186796"/>
          <c:w val="0.90546213116928431"/>
          <c:h val="0.65945388405396699"/>
        </c:manualLayout>
      </c:layout>
      <c:scatterChart>
        <c:scatterStyle val="smoothMarker"/>
        <c:ser>
          <c:idx val="0"/>
          <c:order val="0"/>
          <c:tx>
            <c:strRef>
              <c:f>'Fisherovo-Snedecorovo rozdělení'!$Q$9</c:f>
              <c:strCache>
                <c:ptCount val="1"/>
                <c:pt idx="0">
                  <c:v>F(x)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'Fisherovo-Snedecorovo rozdělení'!$L$10:$L$409</c:f>
              <c:numCache>
                <c:formatCode>General</c:formatCode>
                <c:ptCount val="400"/>
                <c:pt idx="0" formatCode="0.00">
                  <c:v>0.01</c:v>
                </c:pt>
                <c:pt idx="1">
                  <c:v>0.03</c:v>
                </c:pt>
                <c:pt idx="2" formatCode="0.00">
                  <c:v>0.05</c:v>
                </c:pt>
                <c:pt idx="3">
                  <c:v>7.0000000000000007E-2</c:v>
                </c:pt>
                <c:pt idx="4" formatCode="0.00">
                  <c:v>0.09</c:v>
                </c:pt>
                <c:pt idx="5">
                  <c:v>0.11</c:v>
                </c:pt>
                <c:pt idx="6" formatCode="0.00">
                  <c:v>0.13</c:v>
                </c:pt>
                <c:pt idx="7">
                  <c:v>0.15</c:v>
                </c:pt>
                <c:pt idx="8" formatCode="0.00">
                  <c:v>0.17</c:v>
                </c:pt>
                <c:pt idx="9">
                  <c:v>0.19</c:v>
                </c:pt>
                <c:pt idx="10" formatCode="0.00">
                  <c:v>0.21</c:v>
                </c:pt>
                <c:pt idx="11">
                  <c:v>0.23</c:v>
                </c:pt>
                <c:pt idx="12" formatCode="0.00">
                  <c:v>0.25</c:v>
                </c:pt>
                <c:pt idx="13">
                  <c:v>0.27</c:v>
                </c:pt>
                <c:pt idx="14" formatCode="0.00">
                  <c:v>0.28999999999999998</c:v>
                </c:pt>
                <c:pt idx="15">
                  <c:v>0.31</c:v>
                </c:pt>
                <c:pt idx="16" formatCode="0.00">
                  <c:v>0.33</c:v>
                </c:pt>
                <c:pt idx="17">
                  <c:v>0.35</c:v>
                </c:pt>
                <c:pt idx="18" formatCode="0.00">
                  <c:v>0.37</c:v>
                </c:pt>
                <c:pt idx="19">
                  <c:v>0.39</c:v>
                </c:pt>
                <c:pt idx="20" formatCode="0.00">
                  <c:v>0.41</c:v>
                </c:pt>
                <c:pt idx="21">
                  <c:v>0.43</c:v>
                </c:pt>
                <c:pt idx="22" formatCode="0.00">
                  <c:v>0.45</c:v>
                </c:pt>
                <c:pt idx="23">
                  <c:v>0.47</c:v>
                </c:pt>
                <c:pt idx="24" formatCode="0.00">
                  <c:v>0.49</c:v>
                </c:pt>
                <c:pt idx="25">
                  <c:v>0.51</c:v>
                </c:pt>
                <c:pt idx="26" formatCode="0.00">
                  <c:v>0.53</c:v>
                </c:pt>
                <c:pt idx="27">
                  <c:v>0.55000000000000004</c:v>
                </c:pt>
                <c:pt idx="28" formatCode="0.00">
                  <c:v>0.56999999999999995</c:v>
                </c:pt>
                <c:pt idx="29">
                  <c:v>0.59</c:v>
                </c:pt>
                <c:pt idx="30" formatCode="0.00">
                  <c:v>0.61</c:v>
                </c:pt>
                <c:pt idx="31">
                  <c:v>0.63</c:v>
                </c:pt>
                <c:pt idx="32" formatCode="0.00">
                  <c:v>0.65</c:v>
                </c:pt>
                <c:pt idx="33">
                  <c:v>0.67</c:v>
                </c:pt>
                <c:pt idx="34" formatCode="0.00">
                  <c:v>0.69</c:v>
                </c:pt>
                <c:pt idx="35">
                  <c:v>0.71</c:v>
                </c:pt>
                <c:pt idx="36" formatCode="0.00">
                  <c:v>0.73</c:v>
                </c:pt>
                <c:pt idx="37">
                  <c:v>0.75</c:v>
                </c:pt>
                <c:pt idx="38" formatCode="0.00">
                  <c:v>0.77</c:v>
                </c:pt>
                <c:pt idx="39">
                  <c:v>0.79</c:v>
                </c:pt>
                <c:pt idx="40" formatCode="0.00">
                  <c:v>0.81</c:v>
                </c:pt>
                <c:pt idx="41">
                  <c:v>0.83</c:v>
                </c:pt>
                <c:pt idx="42" formatCode="0.00">
                  <c:v>0.85</c:v>
                </c:pt>
                <c:pt idx="43">
                  <c:v>0.87</c:v>
                </c:pt>
                <c:pt idx="44" formatCode="0.00">
                  <c:v>0.89</c:v>
                </c:pt>
                <c:pt idx="45">
                  <c:v>0.91</c:v>
                </c:pt>
                <c:pt idx="46" formatCode="0.00">
                  <c:v>0.93</c:v>
                </c:pt>
                <c:pt idx="47">
                  <c:v>0.95</c:v>
                </c:pt>
                <c:pt idx="48" formatCode="0.00">
                  <c:v>0.97</c:v>
                </c:pt>
                <c:pt idx="49">
                  <c:v>0.99</c:v>
                </c:pt>
                <c:pt idx="50" formatCode="0.00">
                  <c:v>1.01</c:v>
                </c:pt>
                <c:pt idx="51">
                  <c:v>1.03</c:v>
                </c:pt>
                <c:pt idx="52" formatCode="0.00">
                  <c:v>1.05</c:v>
                </c:pt>
                <c:pt idx="53">
                  <c:v>1.07</c:v>
                </c:pt>
                <c:pt idx="54" formatCode="0.00">
                  <c:v>1.0900000000000001</c:v>
                </c:pt>
                <c:pt idx="55">
                  <c:v>1.1100000000000001</c:v>
                </c:pt>
                <c:pt idx="56" formatCode="0.00">
                  <c:v>1.1299999999999999</c:v>
                </c:pt>
                <c:pt idx="57">
                  <c:v>1.1499999999999999</c:v>
                </c:pt>
                <c:pt idx="58" formatCode="0.00">
                  <c:v>1.17</c:v>
                </c:pt>
                <c:pt idx="59">
                  <c:v>1.19</c:v>
                </c:pt>
                <c:pt idx="60" formatCode="0.00">
                  <c:v>1.21</c:v>
                </c:pt>
                <c:pt idx="61">
                  <c:v>1.23</c:v>
                </c:pt>
                <c:pt idx="62" formatCode="0.00">
                  <c:v>1.25</c:v>
                </c:pt>
                <c:pt idx="63">
                  <c:v>1.27</c:v>
                </c:pt>
                <c:pt idx="64" formatCode="0.00">
                  <c:v>1.29</c:v>
                </c:pt>
                <c:pt idx="65">
                  <c:v>1.31</c:v>
                </c:pt>
                <c:pt idx="66" formatCode="0.00">
                  <c:v>1.33</c:v>
                </c:pt>
                <c:pt idx="67">
                  <c:v>1.35</c:v>
                </c:pt>
                <c:pt idx="68" formatCode="0.00">
                  <c:v>1.37</c:v>
                </c:pt>
                <c:pt idx="69">
                  <c:v>1.39</c:v>
                </c:pt>
                <c:pt idx="70" formatCode="0.00">
                  <c:v>1.41</c:v>
                </c:pt>
                <c:pt idx="71">
                  <c:v>1.43</c:v>
                </c:pt>
                <c:pt idx="72" formatCode="0.00">
                  <c:v>1.45</c:v>
                </c:pt>
                <c:pt idx="73">
                  <c:v>1.47</c:v>
                </c:pt>
                <c:pt idx="74" formatCode="0.00">
                  <c:v>1.49</c:v>
                </c:pt>
                <c:pt idx="75">
                  <c:v>1.51</c:v>
                </c:pt>
                <c:pt idx="76" formatCode="0.00">
                  <c:v>1.53</c:v>
                </c:pt>
                <c:pt idx="77">
                  <c:v>1.55</c:v>
                </c:pt>
                <c:pt idx="78" formatCode="0.00">
                  <c:v>1.57</c:v>
                </c:pt>
                <c:pt idx="79">
                  <c:v>1.59</c:v>
                </c:pt>
                <c:pt idx="80" formatCode="0.00">
                  <c:v>1.61</c:v>
                </c:pt>
                <c:pt idx="81">
                  <c:v>1.63</c:v>
                </c:pt>
                <c:pt idx="82" formatCode="0.00">
                  <c:v>1.65</c:v>
                </c:pt>
                <c:pt idx="83">
                  <c:v>1.67</c:v>
                </c:pt>
                <c:pt idx="84" formatCode="0.00">
                  <c:v>1.69</c:v>
                </c:pt>
                <c:pt idx="85">
                  <c:v>1.71</c:v>
                </c:pt>
                <c:pt idx="86" formatCode="0.00">
                  <c:v>1.73</c:v>
                </c:pt>
                <c:pt idx="87">
                  <c:v>1.75</c:v>
                </c:pt>
                <c:pt idx="88" formatCode="0.00">
                  <c:v>1.77</c:v>
                </c:pt>
                <c:pt idx="89">
                  <c:v>1.79</c:v>
                </c:pt>
                <c:pt idx="90" formatCode="0.00">
                  <c:v>1.81</c:v>
                </c:pt>
                <c:pt idx="91">
                  <c:v>1.83</c:v>
                </c:pt>
                <c:pt idx="92" formatCode="0.00">
                  <c:v>1.85</c:v>
                </c:pt>
                <c:pt idx="93">
                  <c:v>1.87</c:v>
                </c:pt>
                <c:pt idx="94" formatCode="0.00">
                  <c:v>1.89</c:v>
                </c:pt>
                <c:pt idx="95">
                  <c:v>1.91</c:v>
                </c:pt>
                <c:pt idx="96" formatCode="0.00">
                  <c:v>1.93</c:v>
                </c:pt>
                <c:pt idx="97">
                  <c:v>1.95</c:v>
                </c:pt>
                <c:pt idx="98" formatCode="0.00">
                  <c:v>1.97</c:v>
                </c:pt>
                <c:pt idx="99">
                  <c:v>1.99</c:v>
                </c:pt>
                <c:pt idx="100" formatCode="0.00">
                  <c:v>2.0099999999999998</c:v>
                </c:pt>
                <c:pt idx="101">
                  <c:v>2.0299999999999998</c:v>
                </c:pt>
                <c:pt idx="102" formatCode="0.00">
                  <c:v>2.0499999999999998</c:v>
                </c:pt>
                <c:pt idx="103">
                  <c:v>2.0699999999999998</c:v>
                </c:pt>
                <c:pt idx="104" formatCode="0.00">
                  <c:v>2.09</c:v>
                </c:pt>
                <c:pt idx="105">
                  <c:v>2.11</c:v>
                </c:pt>
                <c:pt idx="106" formatCode="0.00">
                  <c:v>2.13</c:v>
                </c:pt>
                <c:pt idx="107">
                  <c:v>2.15</c:v>
                </c:pt>
                <c:pt idx="108" formatCode="0.00">
                  <c:v>2.17</c:v>
                </c:pt>
                <c:pt idx="109">
                  <c:v>2.19</c:v>
                </c:pt>
                <c:pt idx="110" formatCode="0.00">
                  <c:v>2.21</c:v>
                </c:pt>
                <c:pt idx="111">
                  <c:v>2.23</c:v>
                </c:pt>
                <c:pt idx="112" formatCode="0.00">
                  <c:v>2.25</c:v>
                </c:pt>
                <c:pt idx="113">
                  <c:v>2.27</c:v>
                </c:pt>
                <c:pt idx="114" formatCode="0.00">
                  <c:v>2.29</c:v>
                </c:pt>
                <c:pt idx="115">
                  <c:v>2.31</c:v>
                </c:pt>
                <c:pt idx="116" formatCode="0.00">
                  <c:v>2.33</c:v>
                </c:pt>
                <c:pt idx="117">
                  <c:v>2.35</c:v>
                </c:pt>
                <c:pt idx="118" formatCode="0.00">
                  <c:v>2.37</c:v>
                </c:pt>
                <c:pt idx="119">
                  <c:v>2.39</c:v>
                </c:pt>
                <c:pt idx="120" formatCode="0.00">
                  <c:v>2.41</c:v>
                </c:pt>
                <c:pt idx="121">
                  <c:v>2.4300000000000002</c:v>
                </c:pt>
                <c:pt idx="122" formatCode="0.00">
                  <c:v>2.4500000000000002</c:v>
                </c:pt>
                <c:pt idx="123">
                  <c:v>2.4700000000000002</c:v>
                </c:pt>
                <c:pt idx="124" formatCode="0.00">
                  <c:v>2.4900000000000002</c:v>
                </c:pt>
                <c:pt idx="125">
                  <c:v>2.5099999999999998</c:v>
                </c:pt>
                <c:pt idx="126" formatCode="0.00">
                  <c:v>2.5299999999999998</c:v>
                </c:pt>
                <c:pt idx="127">
                  <c:v>2.5499999999999998</c:v>
                </c:pt>
                <c:pt idx="128" formatCode="0.00">
                  <c:v>2.57</c:v>
                </c:pt>
                <c:pt idx="129">
                  <c:v>2.59</c:v>
                </c:pt>
                <c:pt idx="130" formatCode="0.00">
                  <c:v>2.61</c:v>
                </c:pt>
                <c:pt idx="131">
                  <c:v>2.63</c:v>
                </c:pt>
                <c:pt idx="132" formatCode="0.00">
                  <c:v>2.65</c:v>
                </c:pt>
                <c:pt idx="133">
                  <c:v>2.67</c:v>
                </c:pt>
                <c:pt idx="134" formatCode="0.00">
                  <c:v>2.69</c:v>
                </c:pt>
                <c:pt idx="135">
                  <c:v>2.71</c:v>
                </c:pt>
                <c:pt idx="136" formatCode="0.00">
                  <c:v>2.73</c:v>
                </c:pt>
                <c:pt idx="137">
                  <c:v>2.75</c:v>
                </c:pt>
                <c:pt idx="138" formatCode="0.00">
                  <c:v>2.77</c:v>
                </c:pt>
                <c:pt idx="139">
                  <c:v>2.79</c:v>
                </c:pt>
                <c:pt idx="140" formatCode="0.00">
                  <c:v>2.81</c:v>
                </c:pt>
                <c:pt idx="141">
                  <c:v>2.83</c:v>
                </c:pt>
                <c:pt idx="142" formatCode="0.00">
                  <c:v>2.85</c:v>
                </c:pt>
                <c:pt idx="143">
                  <c:v>2.87</c:v>
                </c:pt>
                <c:pt idx="144" formatCode="0.00">
                  <c:v>2.89</c:v>
                </c:pt>
                <c:pt idx="145">
                  <c:v>2.91</c:v>
                </c:pt>
                <c:pt idx="146" formatCode="0.00">
                  <c:v>2.93</c:v>
                </c:pt>
                <c:pt idx="147">
                  <c:v>2.95</c:v>
                </c:pt>
                <c:pt idx="148" formatCode="0.00">
                  <c:v>2.97</c:v>
                </c:pt>
                <c:pt idx="149">
                  <c:v>2.99</c:v>
                </c:pt>
                <c:pt idx="150" formatCode="0.00">
                  <c:v>3.01</c:v>
                </c:pt>
                <c:pt idx="151">
                  <c:v>3.03</c:v>
                </c:pt>
                <c:pt idx="152" formatCode="0.00">
                  <c:v>3.05</c:v>
                </c:pt>
                <c:pt idx="153">
                  <c:v>3.07</c:v>
                </c:pt>
                <c:pt idx="154" formatCode="0.00">
                  <c:v>3.09</c:v>
                </c:pt>
                <c:pt idx="155">
                  <c:v>3.11</c:v>
                </c:pt>
                <c:pt idx="156" formatCode="0.00">
                  <c:v>3.13</c:v>
                </c:pt>
                <c:pt idx="157">
                  <c:v>3.15</c:v>
                </c:pt>
                <c:pt idx="158" formatCode="0.00">
                  <c:v>3.17</c:v>
                </c:pt>
                <c:pt idx="159">
                  <c:v>3.19</c:v>
                </c:pt>
                <c:pt idx="160" formatCode="0.00">
                  <c:v>3.21</c:v>
                </c:pt>
                <c:pt idx="161">
                  <c:v>3.23</c:v>
                </c:pt>
                <c:pt idx="162" formatCode="0.00">
                  <c:v>3.25</c:v>
                </c:pt>
                <c:pt idx="163">
                  <c:v>3.27</c:v>
                </c:pt>
                <c:pt idx="164" formatCode="0.00">
                  <c:v>3.29</c:v>
                </c:pt>
                <c:pt idx="165">
                  <c:v>3.31</c:v>
                </c:pt>
                <c:pt idx="166" formatCode="0.00">
                  <c:v>3.33</c:v>
                </c:pt>
                <c:pt idx="167">
                  <c:v>3.35</c:v>
                </c:pt>
                <c:pt idx="168" formatCode="0.00">
                  <c:v>3.37</c:v>
                </c:pt>
                <c:pt idx="169">
                  <c:v>3.39</c:v>
                </c:pt>
                <c:pt idx="170" formatCode="0.00">
                  <c:v>3.41</c:v>
                </c:pt>
                <c:pt idx="171">
                  <c:v>3.43</c:v>
                </c:pt>
                <c:pt idx="172" formatCode="0.00">
                  <c:v>3.45</c:v>
                </c:pt>
                <c:pt idx="173">
                  <c:v>3.47</c:v>
                </c:pt>
                <c:pt idx="174" formatCode="0.00">
                  <c:v>3.49</c:v>
                </c:pt>
                <c:pt idx="175">
                  <c:v>3.51</c:v>
                </c:pt>
                <c:pt idx="176" formatCode="0.00">
                  <c:v>3.53</c:v>
                </c:pt>
                <c:pt idx="177">
                  <c:v>3.55</c:v>
                </c:pt>
                <c:pt idx="178" formatCode="0.00">
                  <c:v>3.57</c:v>
                </c:pt>
                <c:pt idx="179">
                  <c:v>3.59</c:v>
                </c:pt>
                <c:pt idx="180" formatCode="0.00">
                  <c:v>3.61</c:v>
                </c:pt>
                <c:pt idx="181">
                  <c:v>3.63</c:v>
                </c:pt>
                <c:pt idx="182" formatCode="0.00">
                  <c:v>3.65</c:v>
                </c:pt>
                <c:pt idx="183">
                  <c:v>3.67</c:v>
                </c:pt>
                <c:pt idx="184" formatCode="0.00">
                  <c:v>3.69</c:v>
                </c:pt>
                <c:pt idx="185">
                  <c:v>3.71</c:v>
                </c:pt>
                <c:pt idx="186" formatCode="0.00">
                  <c:v>3.73</c:v>
                </c:pt>
                <c:pt idx="187">
                  <c:v>3.75</c:v>
                </c:pt>
                <c:pt idx="188" formatCode="0.00">
                  <c:v>3.77</c:v>
                </c:pt>
                <c:pt idx="189">
                  <c:v>3.79</c:v>
                </c:pt>
                <c:pt idx="190" formatCode="0.00">
                  <c:v>3.81</c:v>
                </c:pt>
                <c:pt idx="191">
                  <c:v>3.83</c:v>
                </c:pt>
                <c:pt idx="192" formatCode="0.00">
                  <c:v>3.85</c:v>
                </c:pt>
                <c:pt idx="193">
                  <c:v>3.87</c:v>
                </c:pt>
                <c:pt idx="194" formatCode="0.00">
                  <c:v>3.89</c:v>
                </c:pt>
                <c:pt idx="195">
                  <c:v>3.91</c:v>
                </c:pt>
                <c:pt idx="196" formatCode="0.00">
                  <c:v>3.93</c:v>
                </c:pt>
                <c:pt idx="197">
                  <c:v>3.95</c:v>
                </c:pt>
                <c:pt idx="198" formatCode="0.00">
                  <c:v>3.97</c:v>
                </c:pt>
                <c:pt idx="199">
                  <c:v>3.99</c:v>
                </c:pt>
                <c:pt idx="200" formatCode="0.00">
                  <c:v>4.01</c:v>
                </c:pt>
                <c:pt idx="201">
                  <c:v>4.03</c:v>
                </c:pt>
                <c:pt idx="202" formatCode="0.00">
                  <c:v>4.05</c:v>
                </c:pt>
                <c:pt idx="203">
                  <c:v>4.07</c:v>
                </c:pt>
                <c:pt idx="204" formatCode="0.00">
                  <c:v>4.09</c:v>
                </c:pt>
                <c:pt idx="205">
                  <c:v>4.1100000000000003</c:v>
                </c:pt>
                <c:pt idx="206" formatCode="0.00">
                  <c:v>4.13</c:v>
                </c:pt>
                <c:pt idx="207">
                  <c:v>4.1500000000000004</c:v>
                </c:pt>
                <c:pt idx="208" formatCode="0.00">
                  <c:v>4.17</c:v>
                </c:pt>
                <c:pt idx="209">
                  <c:v>4.1900000000000004</c:v>
                </c:pt>
                <c:pt idx="210" formatCode="0.00">
                  <c:v>4.21</c:v>
                </c:pt>
                <c:pt idx="211">
                  <c:v>4.2300000000000004</c:v>
                </c:pt>
                <c:pt idx="212" formatCode="0.00">
                  <c:v>4.25</c:v>
                </c:pt>
                <c:pt idx="213">
                  <c:v>4.2699999999999996</c:v>
                </c:pt>
                <c:pt idx="214" formatCode="0.00">
                  <c:v>4.29</c:v>
                </c:pt>
                <c:pt idx="215">
                  <c:v>4.3099999999999996</c:v>
                </c:pt>
                <c:pt idx="216" formatCode="0.00">
                  <c:v>4.33</c:v>
                </c:pt>
                <c:pt idx="217">
                  <c:v>4.3499999999999996</c:v>
                </c:pt>
                <c:pt idx="218" formatCode="0.00">
                  <c:v>4.37</c:v>
                </c:pt>
                <c:pt idx="219">
                  <c:v>4.3899999999999997</c:v>
                </c:pt>
                <c:pt idx="220" formatCode="0.00">
                  <c:v>4.41</c:v>
                </c:pt>
                <c:pt idx="221">
                  <c:v>4.43</c:v>
                </c:pt>
                <c:pt idx="222" formatCode="0.00">
                  <c:v>4.45</c:v>
                </c:pt>
                <c:pt idx="223">
                  <c:v>4.47</c:v>
                </c:pt>
                <c:pt idx="224" formatCode="0.00">
                  <c:v>4.49</c:v>
                </c:pt>
                <c:pt idx="225">
                  <c:v>4.51</c:v>
                </c:pt>
                <c:pt idx="226" formatCode="0.00">
                  <c:v>4.53</c:v>
                </c:pt>
                <c:pt idx="227">
                  <c:v>4.55</c:v>
                </c:pt>
                <c:pt idx="228" formatCode="0.00">
                  <c:v>4.57</c:v>
                </c:pt>
                <c:pt idx="229">
                  <c:v>4.59</c:v>
                </c:pt>
                <c:pt idx="230" formatCode="0.00">
                  <c:v>4.6100000000000003</c:v>
                </c:pt>
                <c:pt idx="231">
                  <c:v>4.63</c:v>
                </c:pt>
                <c:pt idx="232" formatCode="0.00">
                  <c:v>4.6500000000000004</c:v>
                </c:pt>
                <c:pt idx="233">
                  <c:v>4.67</c:v>
                </c:pt>
                <c:pt idx="234" formatCode="0.00">
                  <c:v>4.6900000000000004</c:v>
                </c:pt>
                <c:pt idx="235">
                  <c:v>4.71</c:v>
                </c:pt>
                <c:pt idx="236" formatCode="0.00">
                  <c:v>4.7300000000000004</c:v>
                </c:pt>
                <c:pt idx="237">
                  <c:v>4.75</c:v>
                </c:pt>
                <c:pt idx="238" formatCode="0.00">
                  <c:v>4.7699999999999996</c:v>
                </c:pt>
                <c:pt idx="239">
                  <c:v>4.79</c:v>
                </c:pt>
                <c:pt idx="240" formatCode="0.00">
                  <c:v>4.8099999999999996</c:v>
                </c:pt>
                <c:pt idx="241">
                  <c:v>4.83</c:v>
                </c:pt>
                <c:pt idx="242" formatCode="0.00">
                  <c:v>4.8499999999999996</c:v>
                </c:pt>
                <c:pt idx="243">
                  <c:v>4.87</c:v>
                </c:pt>
                <c:pt idx="244" formatCode="0.00">
                  <c:v>4.8899999999999997</c:v>
                </c:pt>
                <c:pt idx="245">
                  <c:v>4.91</c:v>
                </c:pt>
                <c:pt idx="246" formatCode="0.00">
                  <c:v>4.93</c:v>
                </c:pt>
                <c:pt idx="247">
                  <c:v>4.95</c:v>
                </c:pt>
                <c:pt idx="248" formatCode="0.00">
                  <c:v>4.97</c:v>
                </c:pt>
                <c:pt idx="249">
                  <c:v>4.99</c:v>
                </c:pt>
                <c:pt idx="250" formatCode="0.00">
                  <c:v>5.01</c:v>
                </c:pt>
                <c:pt idx="251">
                  <c:v>5.03</c:v>
                </c:pt>
                <c:pt idx="252" formatCode="0.00">
                  <c:v>5.05</c:v>
                </c:pt>
                <c:pt idx="253">
                  <c:v>5.07</c:v>
                </c:pt>
                <c:pt idx="254" formatCode="0.00">
                  <c:v>5.09</c:v>
                </c:pt>
                <c:pt idx="255">
                  <c:v>5.1100000000000003</c:v>
                </c:pt>
                <c:pt idx="256" formatCode="0.00">
                  <c:v>5.13</c:v>
                </c:pt>
                <c:pt idx="257">
                  <c:v>5.15</c:v>
                </c:pt>
                <c:pt idx="258" formatCode="0.00">
                  <c:v>5.17</c:v>
                </c:pt>
                <c:pt idx="259">
                  <c:v>5.19</c:v>
                </c:pt>
                <c:pt idx="260" formatCode="0.00">
                  <c:v>5.21</c:v>
                </c:pt>
                <c:pt idx="261">
                  <c:v>5.23</c:v>
                </c:pt>
                <c:pt idx="262" formatCode="0.00">
                  <c:v>5.25</c:v>
                </c:pt>
                <c:pt idx="263">
                  <c:v>5.27</c:v>
                </c:pt>
                <c:pt idx="264" formatCode="0.00">
                  <c:v>5.29</c:v>
                </c:pt>
                <c:pt idx="265">
                  <c:v>5.31</c:v>
                </c:pt>
                <c:pt idx="266" formatCode="0.00">
                  <c:v>5.33</c:v>
                </c:pt>
                <c:pt idx="267">
                  <c:v>5.35</c:v>
                </c:pt>
                <c:pt idx="268" formatCode="0.00">
                  <c:v>5.37</c:v>
                </c:pt>
                <c:pt idx="269">
                  <c:v>5.39</c:v>
                </c:pt>
                <c:pt idx="270" formatCode="0.00">
                  <c:v>5.41</c:v>
                </c:pt>
                <c:pt idx="271">
                  <c:v>5.43</c:v>
                </c:pt>
                <c:pt idx="272" formatCode="0.00">
                  <c:v>5.45</c:v>
                </c:pt>
                <c:pt idx="273">
                  <c:v>5.47</c:v>
                </c:pt>
                <c:pt idx="274" formatCode="0.00">
                  <c:v>5.49</c:v>
                </c:pt>
                <c:pt idx="275">
                  <c:v>5.51</c:v>
                </c:pt>
                <c:pt idx="276" formatCode="0.00">
                  <c:v>5.53</c:v>
                </c:pt>
                <c:pt idx="277">
                  <c:v>5.55</c:v>
                </c:pt>
                <c:pt idx="278" formatCode="0.00">
                  <c:v>5.57</c:v>
                </c:pt>
                <c:pt idx="279">
                  <c:v>5.59</c:v>
                </c:pt>
                <c:pt idx="280" formatCode="0.00">
                  <c:v>5.61</c:v>
                </c:pt>
                <c:pt idx="281">
                  <c:v>5.63</c:v>
                </c:pt>
                <c:pt idx="282" formatCode="0.00">
                  <c:v>5.65</c:v>
                </c:pt>
                <c:pt idx="283">
                  <c:v>5.67</c:v>
                </c:pt>
                <c:pt idx="284" formatCode="0.00">
                  <c:v>5.69</c:v>
                </c:pt>
                <c:pt idx="285">
                  <c:v>5.71</c:v>
                </c:pt>
                <c:pt idx="286" formatCode="0.00">
                  <c:v>5.73</c:v>
                </c:pt>
                <c:pt idx="287">
                  <c:v>5.75</c:v>
                </c:pt>
                <c:pt idx="288" formatCode="0.00">
                  <c:v>5.77</c:v>
                </c:pt>
                <c:pt idx="289">
                  <c:v>5.79</c:v>
                </c:pt>
                <c:pt idx="290" formatCode="0.00">
                  <c:v>5.81</c:v>
                </c:pt>
                <c:pt idx="291">
                  <c:v>5.83</c:v>
                </c:pt>
                <c:pt idx="292" formatCode="0.00">
                  <c:v>5.85</c:v>
                </c:pt>
                <c:pt idx="293">
                  <c:v>5.87</c:v>
                </c:pt>
                <c:pt idx="294" formatCode="0.00">
                  <c:v>5.89</c:v>
                </c:pt>
                <c:pt idx="295">
                  <c:v>5.91</c:v>
                </c:pt>
                <c:pt idx="296" formatCode="0.00">
                  <c:v>5.93</c:v>
                </c:pt>
                <c:pt idx="297">
                  <c:v>5.95</c:v>
                </c:pt>
                <c:pt idx="298" formatCode="0.00">
                  <c:v>5.97</c:v>
                </c:pt>
                <c:pt idx="299">
                  <c:v>5.99</c:v>
                </c:pt>
                <c:pt idx="300" formatCode="0.00">
                  <c:v>6.01</c:v>
                </c:pt>
                <c:pt idx="301">
                  <c:v>6.03</c:v>
                </c:pt>
                <c:pt idx="302" formatCode="0.00">
                  <c:v>6.05</c:v>
                </c:pt>
                <c:pt idx="303">
                  <c:v>6.07</c:v>
                </c:pt>
                <c:pt idx="304" formatCode="0.00">
                  <c:v>6.09</c:v>
                </c:pt>
                <c:pt idx="305">
                  <c:v>6.11</c:v>
                </c:pt>
                <c:pt idx="306" formatCode="0.00">
                  <c:v>6.13</c:v>
                </c:pt>
                <c:pt idx="307">
                  <c:v>6.15</c:v>
                </c:pt>
                <c:pt idx="308" formatCode="0.00">
                  <c:v>6.17</c:v>
                </c:pt>
                <c:pt idx="309">
                  <c:v>6.19</c:v>
                </c:pt>
                <c:pt idx="310" formatCode="0.00">
                  <c:v>6.21</c:v>
                </c:pt>
                <c:pt idx="311">
                  <c:v>6.23</c:v>
                </c:pt>
                <c:pt idx="312" formatCode="0.00">
                  <c:v>6.25</c:v>
                </c:pt>
                <c:pt idx="313">
                  <c:v>6.27</c:v>
                </c:pt>
                <c:pt idx="314" formatCode="0.00">
                  <c:v>6.29</c:v>
                </c:pt>
                <c:pt idx="315">
                  <c:v>6.31</c:v>
                </c:pt>
                <c:pt idx="316" formatCode="0.00">
                  <c:v>6.33</c:v>
                </c:pt>
                <c:pt idx="317">
                  <c:v>6.35</c:v>
                </c:pt>
                <c:pt idx="318" formatCode="0.00">
                  <c:v>6.37</c:v>
                </c:pt>
                <c:pt idx="319">
                  <c:v>6.39</c:v>
                </c:pt>
                <c:pt idx="320" formatCode="0.00">
                  <c:v>6.41</c:v>
                </c:pt>
                <c:pt idx="321">
                  <c:v>6.43</c:v>
                </c:pt>
                <c:pt idx="322" formatCode="0.00">
                  <c:v>6.45</c:v>
                </c:pt>
                <c:pt idx="323">
                  <c:v>6.47</c:v>
                </c:pt>
                <c:pt idx="324" formatCode="0.00">
                  <c:v>6.49</c:v>
                </c:pt>
                <c:pt idx="325">
                  <c:v>6.51</c:v>
                </c:pt>
                <c:pt idx="326" formatCode="0.00">
                  <c:v>6.53</c:v>
                </c:pt>
                <c:pt idx="327">
                  <c:v>6.55</c:v>
                </c:pt>
                <c:pt idx="328" formatCode="0.00">
                  <c:v>6.57</c:v>
                </c:pt>
                <c:pt idx="329">
                  <c:v>6.59</c:v>
                </c:pt>
                <c:pt idx="330" formatCode="0.00">
                  <c:v>6.61</c:v>
                </c:pt>
                <c:pt idx="331">
                  <c:v>6.63</c:v>
                </c:pt>
                <c:pt idx="332" formatCode="0.00">
                  <c:v>6.65</c:v>
                </c:pt>
                <c:pt idx="333">
                  <c:v>6.67</c:v>
                </c:pt>
                <c:pt idx="334" formatCode="0.00">
                  <c:v>6.69</c:v>
                </c:pt>
                <c:pt idx="335">
                  <c:v>6.71</c:v>
                </c:pt>
                <c:pt idx="336" formatCode="0.00">
                  <c:v>6.73</c:v>
                </c:pt>
                <c:pt idx="337">
                  <c:v>6.75</c:v>
                </c:pt>
                <c:pt idx="338" formatCode="0.00">
                  <c:v>6.77</c:v>
                </c:pt>
                <c:pt idx="339">
                  <c:v>6.79</c:v>
                </c:pt>
                <c:pt idx="340" formatCode="0.00">
                  <c:v>6.81</c:v>
                </c:pt>
                <c:pt idx="341">
                  <c:v>6.83</c:v>
                </c:pt>
                <c:pt idx="342" formatCode="0.00">
                  <c:v>6.85</c:v>
                </c:pt>
                <c:pt idx="343">
                  <c:v>6.87</c:v>
                </c:pt>
                <c:pt idx="344" formatCode="0.00">
                  <c:v>6.89</c:v>
                </c:pt>
                <c:pt idx="345">
                  <c:v>6.91</c:v>
                </c:pt>
                <c:pt idx="346" formatCode="0.00">
                  <c:v>6.93</c:v>
                </c:pt>
                <c:pt idx="347">
                  <c:v>6.95</c:v>
                </c:pt>
                <c:pt idx="348" formatCode="0.00">
                  <c:v>6.97</c:v>
                </c:pt>
                <c:pt idx="349">
                  <c:v>6.99</c:v>
                </c:pt>
                <c:pt idx="350" formatCode="0.00">
                  <c:v>7.01</c:v>
                </c:pt>
                <c:pt idx="351">
                  <c:v>7.03</c:v>
                </c:pt>
                <c:pt idx="352" formatCode="0.00">
                  <c:v>7.05</c:v>
                </c:pt>
                <c:pt idx="353">
                  <c:v>7.07</c:v>
                </c:pt>
                <c:pt idx="354" formatCode="0.00">
                  <c:v>7.09</c:v>
                </c:pt>
                <c:pt idx="355">
                  <c:v>7.11</c:v>
                </c:pt>
                <c:pt idx="356" formatCode="0.00">
                  <c:v>7.13</c:v>
                </c:pt>
                <c:pt idx="357">
                  <c:v>7.15</c:v>
                </c:pt>
                <c:pt idx="358" formatCode="0.00">
                  <c:v>7.17</c:v>
                </c:pt>
                <c:pt idx="359">
                  <c:v>7.19</c:v>
                </c:pt>
                <c:pt idx="360" formatCode="0.00">
                  <c:v>7.21</c:v>
                </c:pt>
                <c:pt idx="361">
                  <c:v>7.23</c:v>
                </c:pt>
                <c:pt idx="362" formatCode="0.00">
                  <c:v>7.25</c:v>
                </c:pt>
                <c:pt idx="363">
                  <c:v>7.27</c:v>
                </c:pt>
                <c:pt idx="364" formatCode="0.00">
                  <c:v>7.29</c:v>
                </c:pt>
                <c:pt idx="365">
                  <c:v>7.31</c:v>
                </c:pt>
                <c:pt idx="366" formatCode="0.00">
                  <c:v>7.33</c:v>
                </c:pt>
                <c:pt idx="367">
                  <c:v>7.35</c:v>
                </c:pt>
                <c:pt idx="368" formatCode="0.00">
                  <c:v>7.37</c:v>
                </c:pt>
                <c:pt idx="369">
                  <c:v>7.39</c:v>
                </c:pt>
                <c:pt idx="370" formatCode="0.00">
                  <c:v>7.41</c:v>
                </c:pt>
                <c:pt idx="371">
                  <c:v>7.43</c:v>
                </c:pt>
                <c:pt idx="372" formatCode="0.00">
                  <c:v>7.45</c:v>
                </c:pt>
                <c:pt idx="373">
                  <c:v>7.47</c:v>
                </c:pt>
                <c:pt idx="374" formatCode="0.00">
                  <c:v>7.49</c:v>
                </c:pt>
                <c:pt idx="375">
                  <c:v>7.51</c:v>
                </c:pt>
                <c:pt idx="376" formatCode="0.00">
                  <c:v>7.53</c:v>
                </c:pt>
                <c:pt idx="377">
                  <c:v>7.55</c:v>
                </c:pt>
                <c:pt idx="378" formatCode="0.00">
                  <c:v>7.57</c:v>
                </c:pt>
                <c:pt idx="379">
                  <c:v>7.59</c:v>
                </c:pt>
                <c:pt idx="380" formatCode="0.00">
                  <c:v>7.61</c:v>
                </c:pt>
                <c:pt idx="381">
                  <c:v>7.63</c:v>
                </c:pt>
                <c:pt idx="382" formatCode="0.00">
                  <c:v>7.65</c:v>
                </c:pt>
                <c:pt idx="383">
                  <c:v>7.67</c:v>
                </c:pt>
                <c:pt idx="384" formatCode="0.00">
                  <c:v>7.69</c:v>
                </c:pt>
                <c:pt idx="385">
                  <c:v>7.71</c:v>
                </c:pt>
                <c:pt idx="386" formatCode="0.00">
                  <c:v>7.73</c:v>
                </c:pt>
                <c:pt idx="387">
                  <c:v>7.75</c:v>
                </c:pt>
                <c:pt idx="388" formatCode="0.00">
                  <c:v>7.77</c:v>
                </c:pt>
                <c:pt idx="389">
                  <c:v>7.79</c:v>
                </c:pt>
                <c:pt idx="390" formatCode="0.00">
                  <c:v>7.81</c:v>
                </c:pt>
                <c:pt idx="391">
                  <c:v>7.83</c:v>
                </c:pt>
                <c:pt idx="392" formatCode="0.00">
                  <c:v>7.85</c:v>
                </c:pt>
                <c:pt idx="393">
                  <c:v>7.87</c:v>
                </c:pt>
                <c:pt idx="394" formatCode="0.00">
                  <c:v>7.89</c:v>
                </c:pt>
                <c:pt idx="395">
                  <c:v>7.91</c:v>
                </c:pt>
                <c:pt idx="396" formatCode="0.00">
                  <c:v>7.93</c:v>
                </c:pt>
                <c:pt idx="397">
                  <c:v>7.95</c:v>
                </c:pt>
                <c:pt idx="398" formatCode="0.00">
                  <c:v>7.97</c:v>
                </c:pt>
                <c:pt idx="399">
                  <c:v>7.99</c:v>
                </c:pt>
              </c:numCache>
            </c:numRef>
          </c:xVal>
          <c:yVal>
            <c:numRef>
              <c:f>'Fisherovo-Snedecorovo rozdělení'!$Q$10:$Q$409</c:f>
              <c:numCache>
                <c:formatCode>0.00</c:formatCode>
                <c:ptCount val="400"/>
                <c:pt idx="0">
                  <c:v>1.8863799411406035E-12</c:v>
                </c:pt>
                <c:pt idx="1">
                  <c:v>5.6618050248147256E-9</c:v>
                </c:pt>
                <c:pt idx="2">
                  <c:v>2.0770355646515526E-7</c:v>
                </c:pt>
                <c:pt idx="3">
                  <c:v>2.0686858172025424E-6</c:v>
                </c:pt>
                <c:pt idx="4">
                  <c:v>1.0919128584307991E-5</c:v>
                </c:pt>
                <c:pt idx="5">
                  <c:v>3.9563848142076807E-5</c:v>
                </c:pt>
                <c:pt idx="6">
                  <c:v>1.1180049662062874E-4</c:v>
                </c:pt>
                <c:pt idx="7">
                  <c:v>2.6488521484224758E-4</c:v>
                </c:pt>
                <c:pt idx="8">
                  <c:v>5.5042048814823996E-4</c:v>
                </c:pt>
                <c:pt idx="9">
                  <c:v>1.0335837910085965E-3</c:v>
                </c:pt>
                <c:pt idx="10">
                  <c:v>1.7909332952074086E-3</c:v>
                </c:pt>
                <c:pt idx="11">
                  <c:v>2.9071964616266266E-3</c:v>
                </c:pt>
                <c:pt idx="12">
                  <c:v>4.4714949015290939E-3</c:v>
                </c:pt>
                <c:pt idx="13">
                  <c:v>6.5734246229551818E-3</c:v>
                </c:pt>
                <c:pt idx="14">
                  <c:v>9.2993317496314898E-3</c:v>
                </c:pt>
                <c:pt idx="15">
                  <c:v>1.2729028409994902E-2</c:v>
                </c:pt>
                <c:pt idx="16">
                  <c:v>1.6933100117564548E-2</c:v>
                </c:pt>
                <c:pt idx="17">
                  <c:v>2.1970875108589527E-2</c:v>
                </c:pt>
                <c:pt idx="18">
                  <c:v>2.7889062236019502E-2</c:v>
                </c:pt>
                <c:pt idx="19">
                  <c:v>3.4721017794407172E-2</c:v>
                </c:pt>
                <c:pt idx="20">
                  <c:v>4.2486571481947899E-2</c:v>
                </c:pt>
                <c:pt idx="21">
                  <c:v>5.1192324936163214E-2</c:v>
                </c:pt>
                <c:pt idx="22">
                  <c:v>6.0832329936778562E-2</c:v>
                </c:pt>
                <c:pt idx="23">
                  <c:v>7.1389054355067594E-2</c:v>
                </c:pt>
                <c:pt idx="24">
                  <c:v>8.2834551912225551E-2</c:v>
                </c:pt>
                <c:pt idx="25">
                  <c:v>9.5131756902611997E-2</c:v>
                </c:pt>
                <c:pt idx="26">
                  <c:v>0.10823584270676323</c:v>
                </c:pt>
                <c:pt idx="27">
                  <c:v>0.12209558823808464</c:v>
                </c:pt>
                <c:pt idx="28">
                  <c:v>0.1366547109295313</c:v>
                </c:pt>
                <c:pt idx="29">
                  <c:v>0.15185313400442757</c:v>
                </c:pt>
                <c:pt idx="30">
                  <c:v>0.16762816495550481</c:v>
                </c:pt>
                <c:pt idx="31">
                  <c:v>0.18391556991648961</c:v>
                </c:pt>
                <c:pt idx="32">
                  <c:v>0.20065053507998876</c:v>
                </c:pt>
                <c:pt idx="33">
                  <c:v>0.2177685115558895</c:v>
                </c:pt>
                <c:pt idx="34">
                  <c:v>0.23520594418269947</c:v>
                </c:pt>
                <c:pt idx="35">
                  <c:v>0.25290088793063981</c:v>
                </c:pt>
                <c:pt idx="36">
                  <c:v>0.27079351902622784</c:v>
                </c:pt>
                <c:pt idx="37">
                  <c:v>0.28882654155457099</c:v>
                </c:pt>
                <c:pt idx="38">
                  <c:v>0.30694551354169941</c:v>
                </c:pt>
                <c:pt idx="39">
                  <c:v>0.3250990820979307</c:v>
                </c:pt>
                <c:pt idx="40">
                  <c:v>0.34323915031744368</c:v>
                </c:pt>
                <c:pt idx="41">
                  <c:v>0.36132097972983157</c:v>
                </c:pt>
                <c:pt idx="42">
                  <c:v>0.37930323769075613</c:v>
                </c:pt>
                <c:pt idx="43">
                  <c:v>0.39714799779605814</c:v>
                </c:pt>
                <c:pt idx="44">
                  <c:v>0.41482070081665867</c:v>
                </c:pt>
                <c:pt idx="45">
                  <c:v>0.432290083011038</c:v>
                </c:pt>
                <c:pt idx="46">
                  <c:v>0.44952807800879024</c:v>
                </c:pt>
                <c:pt idx="47">
                  <c:v>0.46650969779622897</c:v>
                </c:pt>
                <c:pt idx="48">
                  <c:v>0.48321289769065068</c:v>
                </c:pt>
                <c:pt idx="49">
                  <c:v>0.49961842957582081</c:v>
                </c:pt>
                <c:pt idx="50">
                  <c:v>0.51570968709586573</c:v>
                </c:pt>
                <c:pt idx="51">
                  <c:v>0.53147254356098261</c:v>
                </c:pt>
                <c:pt idx="52">
                  <c:v>0.54689519907563511</c:v>
                </c:pt>
                <c:pt idx="53">
                  <c:v>0.56196800593729845</c:v>
                </c:pt>
                <c:pt idx="54">
                  <c:v>0.57668331681221174</c:v>
                </c:pt>
                <c:pt idx="55">
                  <c:v>0.59103532624094735</c:v>
                </c:pt>
                <c:pt idx="56">
                  <c:v>0.60501991868677996</c:v>
                </c:pt>
                <c:pt idx="57">
                  <c:v>0.61863452210467818</c:v>
                </c:pt>
                <c:pt idx="58">
                  <c:v>0.63187796772938065</c:v>
                </c:pt>
                <c:pt idx="59">
                  <c:v>0.64475035658334967</c:v>
                </c:pt>
                <c:pt idx="60">
                  <c:v>0.65725293303726207</c:v>
                </c:pt>
                <c:pt idx="61">
                  <c:v>0.66938796561416747</c:v>
                </c:pt>
                <c:pt idx="62">
                  <c:v>0.68115863511047769</c:v>
                </c:pt>
                <c:pt idx="63">
                  <c:v>0.69256893000968223</c:v>
                </c:pt>
                <c:pt idx="64">
                  <c:v>0.70362354908572233</c:v>
                </c:pt>
                <c:pt idx="65">
                  <c:v>0.71432781102969956</c:v>
                </c:pt>
                <c:pt idx="66">
                  <c:v>0.72468757088411839</c:v>
                </c:pt>
                <c:pt idx="67">
                  <c:v>0.73470914303100598</c:v>
                </c:pt>
                <c:pt idx="68">
                  <c:v>0.74439923045253376</c:v>
                </c:pt>
                <c:pt idx="69">
                  <c:v>0.75376485996334153</c:v>
                </c:pt>
                <c:pt idx="70">
                  <c:v>0.76281332310159389</c:v>
                </c:pt>
                <c:pt idx="71">
                  <c:v>0.77155212289828223</c:v>
                </c:pt>
                <c:pt idx="72">
                  <c:v>0.77998892287281218</c:v>
                </c:pt>
                <c:pt idx="73">
                  <c:v>0.78813150652784214</c:v>
                </c:pt>
                <c:pt idx="74">
                  <c:v>0.79598773519592103</c:v>
                </c:pt>
                <c:pt idx="75">
                  <c:v>0.80356551311894231</c:v>
                </c:pt>
                <c:pt idx="76">
                  <c:v>0.81087275565612327</c:v>
                </c:pt>
                <c:pt idx="77">
                  <c:v>0.81791736099749146</c:v>
                </c:pt>
                <c:pt idx="78">
                  <c:v>0.82470718511242036</c:v>
                </c:pt>
                <c:pt idx="79">
                  <c:v>0.83125001967600298</c:v>
                </c:pt>
                <c:pt idx="80">
                  <c:v>0.8375535727296668</c:v>
                </c:pt>
                <c:pt idx="81">
                  <c:v>0.84362545184624982</c:v>
                </c:pt>
                <c:pt idx="82">
                  <c:v>0.8494731495835165</c:v>
                </c:pt>
                <c:pt idx="83">
                  <c:v>0.85510403102371924</c:v>
                </c:pt>
                <c:pt idx="84">
                  <c:v>0.86052532321008923</c:v>
                </c:pt>
                <c:pt idx="85">
                  <c:v>0.86574410630407761</c:v>
                </c:pt>
                <c:pt idx="86">
                  <c:v>0.87076730629960242</c:v>
                </c:pt>
                <c:pt idx="87">
                  <c:v>0.87560168914250014</c:v>
                </c:pt>
                <c:pt idx="88">
                  <c:v>0.88025385611476203</c:v>
                </c:pt>
                <c:pt idx="89">
                  <c:v>0.8847302403539502</c:v>
                </c:pt>
                <c:pt idx="90">
                  <c:v>0.88903710438840711</c:v>
                </c:pt>
                <c:pt idx="91">
                  <c:v>0.89318053857852575</c:v>
                </c:pt>
                <c:pt idx="92">
                  <c:v>0.89716646036338765</c:v>
                </c:pt>
                <c:pt idx="93">
                  <c:v>0.9010006142205722</c:v>
                </c:pt>
                <c:pt idx="94">
                  <c:v>0.90468857225486643</c:v>
                </c:pt>
                <c:pt idx="95">
                  <c:v>0.90823573533898727</c:v>
                </c:pt>
                <c:pt idx="96">
                  <c:v>0.91164733473630288</c:v>
                </c:pt>
                <c:pt idx="97">
                  <c:v>0.9149284341419216</c:v>
                </c:pt>
                <c:pt idx="98">
                  <c:v>0.91808393208440564</c:v>
                </c:pt>
                <c:pt idx="99">
                  <c:v>0.92111856463583874</c:v>
                </c:pt>
                <c:pt idx="100">
                  <c:v>0.92403690838300967</c:v>
                </c:pt>
                <c:pt idx="101">
                  <c:v>0.92684338361709895</c:v>
                </c:pt>
                <c:pt idx="102">
                  <c:v>0.92954225770354038</c:v>
                </c:pt>
                <c:pt idx="103">
                  <c:v>0.93213764859763304</c:v>
                </c:pt>
                <c:pt idx="104">
                  <c:v>0.93463352847506476</c:v>
                </c:pt>
                <c:pt idx="105">
                  <c:v>0.9370337274498125</c:v>
                </c:pt>
                <c:pt idx="106">
                  <c:v>0.93934193735486127</c:v>
                </c:pt>
                <c:pt idx="107">
                  <c:v>0.94156171556395185</c:v>
                </c:pt>
                <c:pt idx="108">
                  <c:v>0.94369648883503965</c:v>
                </c:pt>
                <c:pt idx="109">
                  <c:v>0.94574955715844156</c:v>
                </c:pt>
                <c:pt idx="110">
                  <c:v>0.94772409759469367</c:v>
                </c:pt>
                <c:pt idx="111">
                  <c:v>0.94962316808903224</c:v>
                </c:pt>
                <c:pt idx="112">
                  <c:v>0.95144971125109412</c:v>
                </c:pt>
                <c:pt idx="113">
                  <c:v>0.95320655808997734</c:v>
                </c:pt>
                <c:pt idx="114">
                  <c:v>0.95489643169618499</c:v>
                </c:pt>
                <c:pt idx="115">
                  <c:v>0.95652195086322367</c:v>
                </c:pt>
                <c:pt idx="116">
                  <c:v>0.95808563355856102</c:v>
                </c:pt>
                <c:pt idx="117">
                  <c:v>0.95958990075377915</c:v>
                </c:pt>
                <c:pt idx="118">
                  <c:v>0.96103707929680227</c:v>
                </c:pt>
                <c:pt idx="119">
                  <c:v>0.96242940560928425</c:v>
                </c:pt>
                <c:pt idx="120">
                  <c:v>0.96376902883830795</c:v>
                </c:pt>
                <c:pt idx="121">
                  <c:v>0.96505801401963875</c:v>
                </c:pt>
                <c:pt idx="122">
                  <c:v>0.9662983451557714</c:v>
                </c:pt>
                <c:pt idx="123">
                  <c:v>0.96749192820783492</c:v>
                </c:pt>
                <c:pt idx="124">
                  <c:v>0.96864059400087266</c:v>
                </c:pt>
                <c:pt idx="125">
                  <c:v>0.96974610104240366</c:v>
                </c:pt>
                <c:pt idx="126">
                  <c:v>0.97081013825451767</c:v>
                </c:pt>
                <c:pt idx="127">
                  <c:v>0.97183432762005584</c:v>
                </c:pt>
                <c:pt idx="128">
                  <c:v>0.97282022674368984</c:v>
                </c:pt>
                <c:pt idx="129">
                  <c:v>0.97376933132893806</c:v>
                </c:pt>
                <c:pt idx="130">
                  <c:v>0.97468307757234518</c:v>
                </c:pt>
                <c:pt idx="131">
                  <c:v>0.97556284447622332</c:v>
                </c:pt>
                <c:pt idx="132">
                  <c:v>0.9764099560814834</c:v>
                </c:pt>
                <c:pt idx="133">
                  <c:v>0.97722568362219975</c:v>
                </c:pt>
                <c:pt idx="134">
                  <c:v>0.97801124760365055</c:v>
                </c:pt>
                <c:pt idx="135">
                  <c:v>0.9787678198056432</c:v>
                </c:pt>
                <c:pt idx="136">
                  <c:v>0.9794965252130009</c:v>
                </c:pt>
                <c:pt idx="137">
                  <c:v>0.98019844387512012</c:v>
                </c:pt>
                <c:pt idx="138">
                  <c:v>0.98087461269654919</c:v>
                </c:pt>
                <c:pt idx="139">
                  <c:v>0.98152602716055037</c:v>
                </c:pt>
                <c:pt idx="140">
                  <c:v>0.98215364298762065</c:v>
                </c:pt>
                <c:pt idx="141">
                  <c:v>0.98275837773094432</c:v>
                </c:pt>
                <c:pt idx="142">
                  <c:v>0.98334111231074395</c:v>
                </c:pt>
                <c:pt idx="143">
                  <c:v>0.98390269248948259</c:v>
                </c:pt>
                <c:pt idx="144">
                  <c:v>0.98444393028984878</c:v>
                </c:pt>
                <c:pt idx="145">
                  <c:v>0.98496560535743027</c:v>
                </c:pt>
                <c:pt idx="146">
                  <c:v>0.98546846626995577</c:v>
                </c:pt>
                <c:pt idx="147">
                  <c:v>0.98595323179494787</c:v>
                </c:pt>
                <c:pt idx="148">
                  <c:v>0.98642059209759525</c:v>
                </c:pt>
                <c:pt idx="149">
                  <c:v>0.98687120990061583</c:v>
                </c:pt>
                <c:pt idx="150">
                  <c:v>0.98730572159783814</c:v>
                </c:pt>
                <c:pt idx="151">
                  <c:v>0.98772473832318952</c:v>
                </c:pt>
                <c:pt idx="152">
                  <c:v>0.98812884697673475</c:v>
                </c:pt>
                <c:pt idx="153">
                  <c:v>0.98851861120936435</c:v>
                </c:pt>
                <c:pt idx="154">
                  <c:v>0.98889457236768741</c:v>
                </c:pt>
                <c:pt idx="155">
                  <c:v>0.98925725040063939</c:v>
                </c:pt>
                <c:pt idx="156">
                  <c:v>0.98960714472926659</c:v>
                </c:pt>
                <c:pt idx="157">
                  <c:v>0.98994473508110981</c:v>
                </c:pt>
                <c:pt idx="158">
                  <c:v>0.99027048229055759</c:v>
                </c:pt>
                <c:pt idx="159">
                  <c:v>0.99058482906649958</c:v>
                </c:pt>
                <c:pt idx="160">
                  <c:v>0.99088820072856609</c:v>
                </c:pt>
                <c:pt idx="161">
                  <c:v>0.99118100591319291</c:v>
                </c:pt>
                <c:pt idx="162">
                  <c:v>0.99146363725071207</c:v>
                </c:pt>
                <c:pt idx="163">
                  <c:v>0.99173647201462412</c:v>
                </c:pt>
                <c:pt idx="164">
                  <c:v>0.99199987274416845</c:v>
                </c:pt>
                <c:pt idx="165">
                  <c:v>0.99225418784126485</c:v>
                </c:pt>
                <c:pt idx="166">
                  <c:v>0.99249975214286479</c:v>
                </c:pt>
                <c:pt idx="167">
                  <c:v>0.99273688746970856</c:v>
                </c:pt>
                <c:pt idx="168">
                  <c:v>0.99296590315244815</c:v>
                </c:pt>
                <c:pt idx="169">
                  <c:v>0.99318709653606241</c:v>
                </c:pt>
                <c:pt idx="170">
                  <c:v>0.99340075346344969</c:v>
                </c:pt>
                <c:pt idx="171">
                  <c:v>0.99360714873905653</c:v>
                </c:pt>
                <c:pt idx="172">
                  <c:v>0.99380654657336143</c:v>
                </c:pt>
                <c:pt idx="173">
                  <c:v>0.99399920100900407</c:v>
                </c:pt>
                <c:pt idx="174">
                  <c:v>0.99418535632931859</c:v>
                </c:pt>
                <c:pt idx="175">
                  <c:v>0.99436524744999977</c:v>
                </c:pt>
                <c:pt idx="176">
                  <c:v>0.99453910029460013</c:v>
                </c:pt>
                <c:pt idx="177">
                  <c:v>0.99470713215453221</c:v>
                </c:pt>
                <c:pt idx="178">
                  <c:v>0.99486955203421745</c:v>
                </c:pt>
                <c:pt idx="179">
                  <c:v>0.99502656098200271</c:v>
                </c:pt>
                <c:pt idx="180">
                  <c:v>0.99517835240743602</c:v>
                </c:pt>
                <c:pt idx="181">
                  <c:v>0.99532511238547194</c:v>
                </c:pt>
                <c:pt idx="182">
                  <c:v>0.99546701994815179</c:v>
                </c:pt>
                <c:pt idx="183">
                  <c:v>0.99560424736428266</c:v>
                </c:pt>
                <c:pt idx="184">
                  <c:v>0.99573696040761628</c:v>
                </c:pt>
                <c:pt idx="185">
                  <c:v>0.99586531861401029</c:v>
                </c:pt>
                <c:pt idx="186">
                  <c:v>0.99598947552803185</c:v>
                </c:pt>
                <c:pt idx="187">
                  <c:v>0.99610957893944618</c:v>
                </c:pt>
                <c:pt idx="188">
                  <c:v>0.99622577111001365</c:v>
                </c:pt>
                <c:pt idx="189">
                  <c:v>0.99633818899100202</c:v>
                </c:pt>
                <c:pt idx="190">
                  <c:v>0.99644696443180103</c:v>
                </c:pt>
                <c:pt idx="191">
                  <c:v>0.99655222438001423</c:v>
                </c:pt>
                <c:pt idx="192">
                  <c:v>0.99665409107338321</c:v>
                </c:pt>
                <c:pt idx="193">
                  <c:v>0.99675268222388758</c:v>
                </c:pt>
                <c:pt idx="194">
                  <c:v>0.99684811119434757</c:v>
                </c:pt>
                <c:pt idx="195">
                  <c:v>0.996940487167843</c:v>
                </c:pt>
                <c:pt idx="196">
                  <c:v>0.9970299153102502</c:v>
                </c:pt>
                <c:pt idx="197">
                  <c:v>0.99711649692618276</c:v>
                </c:pt>
                <c:pt idx="198">
                  <c:v>0.99720032960861416</c:v>
                </c:pt>
                <c:pt idx="199">
                  <c:v>0.99728150738244437</c:v>
                </c:pt>
                <c:pt idx="200">
                  <c:v>0.99736012084226433</c:v>
                </c:pt>
                <c:pt idx="201">
                  <c:v>0.99743625728455998</c:v>
                </c:pt>
                <c:pt idx="202">
                  <c:v>0.99751000083458785</c:v>
                </c:pt>
                <c:pt idx="203">
                  <c:v>0.99758143256814413</c:v>
                </c:pt>
                <c:pt idx="204">
                  <c:v>0.99765063062843984</c:v>
                </c:pt>
                <c:pt idx="205">
                  <c:v>0.99771767033828573</c:v>
                </c:pt>
                <c:pt idx="206">
                  <c:v>0.99778262430778197</c:v>
                </c:pt>
                <c:pt idx="207">
                  <c:v>0.99784556253769896</c:v>
                </c:pt>
                <c:pt idx="208">
                  <c:v>0.99790655251872773</c:v>
                </c:pt>
                <c:pt idx="209">
                  <c:v>0.99796565932677272</c:v>
                </c:pt>
                <c:pt idx="210">
                  <c:v>0.99802294571444816</c:v>
                </c:pt>
                <c:pt idx="211">
                  <c:v>0.99807847219893764</c:v>
                </c:pt>
                <c:pt idx="212">
                  <c:v>0.99813229714636531</c:v>
                </c:pt>
                <c:pt idx="213">
                  <c:v>0.9981844768528233</c:v>
                </c:pt>
                <c:pt idx="214">
                  <c:v>0.99823506562219366</c:v>
                </c:pt>
                <c:pt idx="215">
                  <c:v>0.99828411584089527</c:v>
                </c:pt>
                <c:pt idx="216">
                  <c:v>0.99833167804968437</c:v>
                </c:pt>
                <c:pt idx="217">
                  <c:v>0.99837780101262741</c:v>
                </c:pt>
                <c:pt idx="218">
                  <c:v>0.99842253178336393</c:v>
                </c:pt>
                <c:pt idx="219">
                  <c:v>0.9984659157687692</c:v>
                </c:pt>
                <c:pt idx="220">
                  <c:v>0.9985079967901237</c:v>
                </c:pt>
                <c:pt idx="221">
                  <c:v>0.9985488171418917</c:v>
                </c:pt>
                <c:pt idx="222">
                  <c:v>0.99858841764820494</c:v>
                </c:pt>
                <c:pt idx="223">
                  <c:v>0.99862683771714633</c:v>
                </c:pt>
                <c:pt idx="224">
                  <c:v>0.99866411539292266</c:v>
                </c:pt>
                <c:pt idx="225">
                  <c:v>0.9987002874060118</c:v>
                </c:pt>
                <c:pt idx="226">
                  <c:v>0.99873538922136706</c:v>
                </c:pt>
                <c:pt idx="227">
                  <c:v>0.9987694550847569</c:v>
                </c:pt>
                <c:pt idx="228">
                  <c:v>0.9988025180673159</c:v>
                </c:pt>
                <c:pt idx="229">
                  <c:v>0.99883461010837826</c:v>
                </c:pt>
                <c:pt idx="230">
                  <c:v>0.99886576205777255</c:v>
                </c:pt>
                <c:pt idx="231">
                  <c:v>0.99889600371092746</c:v>
                </c:pt>
                <c:pt idx="232">
                  <c:v>0.99892536385381314</c:v>
                </c:pt>
                <c:pt idx="233">
                  <c:v>0.99895387029492866</c:v>
                </c:pt>
                <c:pt idx="234">
                  <c:v>0.99898154990171484</c:v>
                </c:pt>
                <c:pt idx="235">
                  <c:v>0.99900842863444272</c:v>
                </c:pt>
                <c:pt idx="236">
                  <c:v>0.99903453157881483</c:v>
                </c:pt>
                <c:pt idx="237">
                  <c:v>0.99905988297732784</c:v>
                </c:pt>
                <c:pt idx="238">
                  <c:v>0.99908450625944734</c:v>
                </c:pt>
                <c:pt idx="239">
                  <c:v>0.99910842407064149</c:v>
                </c:pt>
                <c:pt idx="240">
                  <c:v>0.99913165830031903</c:v>
                </c:pt>
                <c:pt idx="241">
                  <c:v>0.99915423010871429</c:v>
                </c:pt>
                <c:pt idx="242">
                  <c:v>0.99917615995276221</c:v>
                </c:pt>
                <c:pt idx="243">
                  <c:v>0.99919746761100148</c:v>
                </c:pt>
                <c:pt idx="244">
                  <c:v>0.99921817220754616</c:v>
                </c:pt>
                <c:pt idx="245">
                  <c:v>0.99923829223516003</c:v>
                </c:pt>
                <c:pt idx="246">
                  <c:v>0.99925784557747122</c:v>
                </c:pt>
                <c:pt idx="247">
                  <c:v>0.99927684953035933</c:v>
                </c:pt>
                <c:pt idx="248">
                  <c:v>0.99929532082254746</c:v>
                </c:pt>
                <c:pt idx="249">
                  <c:v>0.99931327563543126</c:v>
                </c:pt>
                <c:pt idx="250">
                  <c:v>0.99933072962217351</c:v>
                </c:pt>
                <c:pt idx="251">
                  <c:v>0.99934769792609379</c:v>
                </c:pt>
                <c:pt idx="252">
                  <c:v>0.99936419519838005</c:v>
                </c:pt>
                <c:pt idx="253">
                  <c:v>0.99938023561514788</c:v>
                </c:pt>
                <c:pt idx="254">
                  <c:v>0.9993958328938749</c:v>
                </c:pt>
                <c:pt idx="255">
                  <c:v>0.99941100030923113</c:v>
                </c:pt>
                <c:pt idx="256">
                  <c:v>0.99942575070833151</c:v>
                </c:pt>
                <c:pt idx="257">
                  <c:v>0.99944009652543142</c:v>
                </c:pt>
                <c:pt idx="258">
                  <c:v>0.99945404979608687</c:v>
                </c:pt>
                <c:pt idx="259">
                  <c:v>0.99946762217079954</c:v>
                </c:pt>
                <c:pt idx="260">
                  <c:v>0.9994808249281677</c:v>
                </c:pt>
                <c:pt idx="261">
                  <c:v>0.99949366898755942</c:v>
                </c:pt>
                <c:pt idx="262">
                  <c:v>0.99950616492132982</c:v>
                </c:pt>
                <c:pt idx="263">
                  <c:v>0.99951832296659571</c:v>
                </c:pt>
                <c:pt idx="264">
                  <c:v>0.99953015303658788</c:v>
                </c:pt>
                <c:pt idx="265">
                  <c:v>0.99954166473159467</c:v>
                </c:pt>
                <c:pt idx="266">
                  <c:v>0.99955286734951432</c:v>
                </c:pt>
                <c:pt idx="267">
                  <c:v>0.99956376989602846</c:v>
                </c:pt>
                <c:pt idx="268">
                  <c:v>0.99957438109441388</c:v>
                </c:pt>
                <c:pt idx="269">
                  <c:v>0.9995847093950031</c:v>
                </c:pt>
                <c:pt idx="270">
                  <c:v>0.99959476298431027</c:v>
                </c:pt>
                <c:pt idx="271">
                  <c:v>0.99960454979383162</c:v>
                </c:pt>
                <c:pt idx="272">
                  <c:v>0.99961407750853515</c:v>
                </c:pt>
                <c:pt idx="273">
                  <c:v>0.99962335357505039</c:v>
                </c:pt>
                <c:pt idx="274">
                  <c:v>0.99963238520956887</c:v>
                </c:pt>
                <c:pt idx="275">
                  <c:v>0.99964117940546615</c:v>
                </c:pt>
                <c:pt idx="276">
                  <c:v>0.99964974294065723</c:v>
                </c:pt>
                <c:pt idx="277">
                  <c:v>0.99965808238469311</c:v>
                </c:pt>
                <c:pt idx="278">
                  <c:v>0.99966620410560947</c:v>
                </c:pt>
                <c:pt idx="279">
                  <c:v>0.99967411427653574</c:v>
                </c:pt>
                <c:pt idx="280">
                  <c:v>0.99968181888207508</c:v>
                </c:pt>
                <c:pt idx="281">
                  <c:v>0.99968932372446084</c:v>
                </c:pt>
                <c:pt idx="282">
                  <c:v>0.99969663442950107</c:v>
                </c:pt>
                <c:pt idx="283">
                  <c:v>0.99970375645231524</c:v>
                </c:pt>
                <c:pt idx="284">
                  <c:v>0.99971069508287491</c:v>
                </c:pt>
                <c:pt idx="285">
                  <c:v>0.99971745545135116</c:v>
                </c:pt>
                <c:pt idx="286">
                  <c:v>0.99972404253327929</c:v>
                </c:pt>
                <c:pt idx="287">
                  <c:v>0.99973046115454578</c:v>
                </c:pt>
                <c:pt idx="288">
                  <c:v>0.99973671599620395</c:v>
                </c:pt>
                <c:pt idx="289">
                  <c:v>0.99974281159912515</c:v>
                </c:pt>
                <c:pt idx="290">
                  <c:v>0.99974875236849126</c:v>
                </c:pt>
                <c:pt idx="291">
                  <c:v>0.99975454257813334</c:v>
                </c:pt>
                <c:pt idx="292">
                  <c:v>0.99976018637472397</c:v>
                </c:pt>
                <c:pt idx="293">
                  <c:v>0.99976568778182606</c:v>
                </c:pt>
                <c:pt idx="294">
                  <c:v>0.99977105070380567</c:v>
                </c:pt>
                <c:pt idx="295">
                  <c:v>0.99977627892961107</c:v>
                </c:pt>
                <c:pt idx="296">
                  <c:v>0.99978137613642637</c:v>
                </c:pt>
                <c:pt idx="297">
                  <c:v>0.99978634589319992</c:v>
                </c:pt>
                <c:pt idx="298">
                  <c:v>0.99979119166405572</c:v>
                </c:pt>
                <c:pt idx="299">
                  <c:v>0.99979591681159041</c:v>
                </c:pt>
                <c:pt idx="300">
                  <c:v>0.9998005246000583</c:v>
                </c:pt>
                <c:pt idx="301">
                  <c:v>0.99980501819845247</c:v>
                </c:pt>
                <c:pt idx="302">
                  <c:v>0.9998094006834809</c:v>
                </c:pt>
                <c:pt idx="303">
                  <c:v>0.99981367504244545</c:v>
                </c:pt>
                <c:pt idx="304">
                  <c:v>0.99981784417602382</c:v>
                </c:pt>
                <c:pt idx="305">
                  <c:v>0.9998219109009604</c:v>
                </c:pt>
                <c:pt idx="306">
                  <c:v>0.9998258779526672</c:v>
                </c:pt>
                <c:pt idx="307">
                  <c:v>0.99982974798774027</c:v>
                </c:pt>
                <c:pt idx="308">
                  <c:v>0.99983352358639166</c:v>
                </c:pt>
                <c:pt idx="309">
                  <c:v>0.99983720725480274</c:v>
                </c:pt>
                <c:pt idx="310">
                  <c:v>0.99984080142739995</c:v>
                </c:pt>
                <c:pt idx="311">
                  <c:v>0.99984430846905548</c:v>
                </c:pt>
                <c:pt idx="312">
                  <c:v>0.99984773067721699</c:v>
                </c:pt>
                <c:pt idx="313">
                  <c:v>0.99985107028396725</c:v>
                </c:pt>
                <c:pt idx="314">
                  <c:v>0.99985432945801711</c:v>
                </c:pt>
                <c:pt idx="315">
                  <c:v>0.9998575103066335</c:v>
                </c:pt>
                <c:pt idx="316">
                  <c:v>0.99986061487750511</c:v>
                </c:pt>
                <c:pt idx="317">
                  <c:v>0.99986364516054749</c:v>
                </c:pt>
                <c:pt idx="318">
                  <c:v>0.99986660308965059</c:v>
                </c:pt>
                <c:pt idx="319">
                  <c:v>0.99986949054436869</c:v>
                </c:pt>
                <c:pt idx="320">
                  <c:v>0.9998723093515578</c:v>
                </c:pt>
                <c:pt idx="321">
                  <c:v>0.99987506128695836</c:v>
                </c:pt>
                <c:pt idx="322">
                  <c:v>0.99987774807672958</c:v>
                </c:pt>
                <c:pt idx="323">
                  <c:v>0.99988037139893249</c:v>
                </c:pt>
                <c:pt idx="324">
                  <c:v>0.99988293288496755</c:v>
                </c:pt>
                <c:pt idx="325">
                  <c:v>0.99988543412096553</c:v>
                </c:pt>
                <c:pt idx="326">
                  <c:v>0.99988787664913403</c:v>
                </c:pt>
                <c:pt idx="327">
                  <c:v>0.99989026196906194</c:v>
                </c:pt>
                <c:pt idx="328">
                  <c:v>0.99989259153898247</c:v>
                </c:pt>
                <c:pt idx="329">
                  <c:v>0.99989486677699568</c:v>
                </c:pt>
                <c:pt idx="330">
                  <c:v>0.99989708906225361</c:v>
                </c:pt>
                <c:pt idx="331">
                  <c:v>0.9998992597361066</c:v>
                </c:pt>
                <c:pt idx="332">
                  <c:v>0.9999013801032155</c:v>
                </c:pt>
                <c:pt idx="333">
                  <c:v>0.99990345143262682</c:v>
                </c:pt>
                <c:pt idx="334">
                  <c:v>0.99990547495881654</c:v>
                </c:pt>
                <c:pt idx="335">
                  <c:v>0.99990745188269958</c:v>
                </c:pt>
                <c:pt idx="336">
                  <c:v>0.9999093833726086</c:v>
                </c:pt>
                <c:pt idx="337">
                  <c:v>0.99991127056524221</c:v>
                </c:pt>
                <c:pt idx="338">
                  <c:v>0.99991311456658394</c:v>
                </c:pt>
                <c:pt idx="339">
                  <c:v>0.9999149164527924</c:v>
                </c:pt>
                <c:pt idx="340">
                  <c:v>0.99991667727106426</c:v>
                </c:pt>
                <c:pt idx="341">
                  <c:v>0.99991839804047034</c:v>
                </c:pt>
                <c:pt idx="342">
                  <c:v>0.99992007975276598</c:v>
                </c:pt>
                <c:pt idx="343">
                  <c:v>0.99992172337317708</c:v>
                </c:pt>
                <c:pt idx="344">
                  <c:v>0.99992332984116072</c:v>
                </c:pt>
                <c:pt idx="345">
                  <c:v>0.99992490007114421</c:v>
                </c:pt>
                <c:pt idx="346">
                  <c:v>0.99992643495323985</c:v>
                </c:pt>
                <c:pt idx="347">
                  <c:v>0.99992793535393931</c:v>
                </c:pt>
                <c:pt idx="348">
                  <c:v>0.99992940211678594</c:v>
                </c:pt>
                <c:pt idx="349">
                  <c:v>0.99993083606302724</c:v>
                </c:pt>
                <c:pt idx="350">
                  <c:v>0.99993223799224695</c:v>
                </c:pt>
                <c:pt idx="351">
                  <c:v>0.99993360868297876</c:v>
                </c:pt>
                <c:pt idx="352">
                  <c:v>0.9999349488933007</c:v>
                </c:pt>
                <c:pt idx="353">
                  <c:v>0.99993625936141206</c:v>
                </c:pt>
                <c:pt idx="354">
                  <c:v>0.99993754080619335</c:v>
                </c:pt>
                <c:pt idx="355">
                  <c:v>0.99993879392774832</c:v>
                </c:pt>
                <c:pt idx="356">
                  <c:v>0.99994001940793054</c:v>
                </c:pt>
                <c:pt idx="357">
                  <c:v>0.99994121791085444</c:v>
                </c:pt>
                <c:pt idx="358">
                  <c:v>0.99994239008339036</c:v>
                </c:pt>
                <c:pt idx="359">
                  <c:v>0.99994353655564527</c:v>
                </c:pt>
                <c:pt idx="360">
                  <c:v>0.99994465794142917</c:v>
                </c:pt>
                <c:pt idx="361">
                  <c:v>0.99994575483870762</c:v>
                </c:pt>
                <c:pt idx="362">
                  <c:v>0.99994682783004096</c:v>
                </c:pt>
                <c:pt idx="363">
                  <c:v>0.99994787748300995</c:v>
                </c:pt>
                <c:pt idx="364">
                  <c:v>0.99994890435062977</c:v>
                </c:pt>
                <c:pt idx="365">
                  <c:v>0.99994990897175118</c:v>
                </c:pt>
                <c:pt idx="366">
                  <c:v>0.99995089187145014</c:v>
                </c:pt>
                <c:pt idx="367">
                  <c:v>0.99995185356140592</c:v>
                </c:pt>
                <c:pt idx="368">
                  <c:v>0.99995279454026764</c:v>
                </c:pt>
                <c:pt idx="369">
                  <c:v>0.99995371529401156</c:v>
                </c:pt>
                <c:pt idx="370">
                  <c:v>0.99995461629628601</c:v>
                </c:pt>
                <c:pt idx="371">
                  <c:v>0.9999554980087475</c:v>
                </c:pt>
                <c:pt idx="372">
                  <c:v>0.99995636088138717</c:v>
                </c:pt>
                <c:pt idx="373">
                  <c:v>0.9999572053528466</c:v>
                </c:pt>
                <c:pt idx="374">
                  <c:v>0.99995803185072607</c:v>
                </c:pt>
                <c:pt idx="375">
                  <c:v>0.99995884079188235</c:v>
                </c:pt>
                <c:pt idx="376">
                  <c:v>0.99995963258271903</c:v>
                </c:pt>
                <c:pt idx="377">
                  <c:v>0.99996040761946769</c:v>
                </c:pt>
                <c:pt idx="378">
                  <c:v>0.99996116628846199</c:v>
                </c:pt>
                <c:pt idx="379">
                  <c:v>0.99996190896640236</c:v>
                </c:pt>
                <c:pt idx="380">
                  <c:v>0.99996263602061486</c:v>
                </c:pt>
                <c:pt idx="381">
                  <c:v>0.9999633478093013</c:v>
                </c:pt>
                <c:pt idx="382">
                  <c:v>0.99996404468178279</c:v>
                </c:pt>
                <c:pt idx="383">
                  <c:v>0.99996472697873606</c:v>
                </c:pt>
                <c:pt idx="384">
                  <c:v>0.99996539503242365</c:v>
                </c:pt>
                <c:pt idx="385">
                  <c:v>0.999966049166917</c:v>
                </c:pt>
                <c:pt idx="386">
                  <c:v>0.99996668969831337</c:v>
                </c:pt>
                <c:pt idx="387">
                  <c:v>0.99996731693494623</c:v>
                </c:pt>
                <c:pt idx="388">
                  <c:v>0.99996793117759109</c:v>
                </c:pt>
                <c:pt idx="389">
                  <c:v>0.99996853271966335</c:v>
                </c:pt>
                <c:pt idx="390">
                  <c:v>0.99996912184741304</c:v>
                </c:pt>
                <c:pt idx="391">
                  <c:v>0.99996969884011166</c:v>
                </c:pt>
                <c:pt idx="392">
                  <c:v>0.99997026397023592</c:v>
                </c:pt>
                <c:pt idx="393">
                  <c:v>0.99997081750364458</c:v>
                </c:pt>
                <c:pt idx="394">
                  <c:v>0.99997135969975193</c:v>
                </c:pt>
                <c:pt idx="395">
                  <c:v>0.99997189081169491</c:v>
                </c:pt>
                <c:pt idx="396">
                  <c:v>0.99997241108649704</c:v>
                </c:pt>
                <c:pt idx="397">
                  <c:v>0.99997292076522637</c:v>
                </c:pt>
                <c:pt idx="398">
                  <c:v>0.99997342008315038</c:v>
                </c:pt>
                <c:pt idx="399">
                  <c:v>0.99997390926988561</c:v>
                </c:pt>
              </c:numCache>
            </c:numRef>
          </c:yVal>
          <c:smooth val="1"/>
        </c:ser>
        <c:axId val="150057344"/>
        <c:axId val="150058880"/>
      </c:scatterChart>
      <c:valAx>
        <c:axId val="150057344"/>
        <c:scaling>
          <c:orientation val="minMax"/>
          <c:max val="8"/>
          <c:min val="0"/>
        </c:scaling>
        <c:axPos val="b"/>
        <c:numFmt formatCode="0" sourceLinked="0"/>
        <c:tickLblPos val="nextTo"/>
        <c:crossAx val="150058880"/>
        <c:crosses val="autoZero"/>
        <c:crossBetween val="midCat"/>
      </c:valAx>
      <c:valAx>
        <c:axId val="150058880"/>
        <c:scaling>
          <c:orientation val="minMax"/>
          <c:max val="1.05"/>
          <c:min val="0"/>
        </c:scaling>
        <c:axPos val="l"/>
        <c:numFmt formatCode="0.00" sourceLinked="1"/>
        <c:tickLblPos val="nextTo"/>
        <c:crossAx val="150057344"/>
        <c:crosses val="autoZero"/>
        <c:crossBetween val="midCat"/>
      </c:valAx>
      <c:spPr>
        <a:solidFill>
          <a:schemeClr val="accent5">
            <a:lumMod val="20000"/>
            <a:lumOff val="80000"/>
          </a:schemeClr>
        </a:solidFill>
      </c:spPr>
    </c:plotArea>
  </c:chart>
  <c:spPr>
    <a:solidFill>
      <a:schemeClr val="accent3">
        <a:lumMod val="60000"/>
        <a:lumOff val="40000"/>
      </a:schemeClr>
    </a:solidFill>
    <a:ln w="9525">
      <a:solidFill>
        <a:schemeClr val="tx1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Distribuční funkce normálního rozdělení</a:t>
            </a:r>
            <a:endParaRPr lang="en-US" sz="1200"/>
          </a:p>
        </c:rich>
      </c:tx>
      <c:layout/>
    </c:title>
    <c:plotArea>
      <c:layout>
        <c:manualLayout>
          <c:layoutTarget val="inner"/>
          <c:xMode val="edge"/>
          <c:yMode val="edge"/>
          <c:x val="4.8830955854867304E-2"/>
          <c:y val="0.17432305336832896"/>
          <c:w val="0.90546213116928487"/>
          <c:h val="0.63483759842519738"/>
        </c:manualLayout>
      </c:layout>
      <c:scatterChart>
        <c:scatterStyle val="smoothMarker"/>
        <c:ser>
          <c:idx val="0"/>
          <c:order val="0"/>
          <c:tx>
            <c:strRef>
              <c:f>'Normální rozdělení'!$N$9</c:f>
              <c:strCache>
                <c:ptCount val="1"/>
                <c:pt idx="0">
                  <c:v>F(x)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'Normální rozdělení'!$L$10:$L$409</c:f>
              <c:numCache>
                <c:formatCode>General</c:formatCode>
                <c:ptCount val="400"/>
                <c:pt idx="0" formatCode="0.00">
                  <c:v>-100</c:v>
                </c:pt>
                <c:pt idx="1">
                  <c:v>-99.5</c:v>
                </c:pt>
                <c:pt idx="2">
                  <c:v>-99</c:v>
                </c:pt>
                <c:pt idx="3">
                  <c:v>-98.5</c:v>
                </c:pt>
                <c:pt idx="4">
                  <c:v>-98</c:v>
                </c:pt>
                <c:pt idx="5">
                  <c:v>-97.5</c:v>
                </c:pt>
                <c:pt idx="6">
                  <c:v>-97</c:v>
                </c:pt>
                <c:pt idx="7">
                  <c:v>-96.5</c:v>
                </c:pt>
                <c:pt idx="8">
                  <c:v>-96</c:v>
                </c:pt>
                <c:pt idx="9">
                  <c:v>-95.5</c:v>
                </c:pt>
                <c:pt idx="10">
                  <c:v>-95</c:v>
                </c:pt>
                <c:pt idx="11">
                  <c:v>-94.5</c:v>
                </c:pt>
                <c:pt idx="12">
                  <c:v>-94</c:v>
                </c:pt>
                <c:pt idx="13">
                  <c:v>-93.5</c:v>
                </c:pt>
                <c:pt idx="14">
                  <c:v>-93</c:v>
                </c:pt>
                <c:pt idx="15">
                  <c:v>-92.5</c:v>
                </c:pt>
                <c:pt idx="16">
                  <c:v>-92</c:v>
                </c:pt>
                <c:pt idx="17">
                  <c:v>-91.5</c:v>
                </c:pt>
                <c:pt idx="18">
                  <c:v>-91</c:v>
                </c:pt>
                <c:pt idx="19">
                  <c:v>-90.5</c:v>
                </c:pt>
                <c:pt idx="20">
                  <c:v>-90</c:v>
                </c:pt>
                <c:pt idx="21">
                  <c:v>-89.5</c:v>
                </c:pt>
                <c:pt idx="22">
                  <c:v>-89</c:v>
                </c:pt>
                <c:pt idx="23">
                  <c:v>-88.5</c:v>
                </c:pt>
                <c:pt idx="24">
                  <c:v>-88</c:v>
                </c:pt>
                <c:pt idx="25">
                  <c:v>-87.5</c:v>
                </c:pt>
                <c:pt idx="26">
                  <c:v>-87</c:v>
                </c:pt>
                <c:pt idx="27">
                  <c:v>-86.5</c:v>
                </c:pt>
                <c:pt idx="28">
                  <c:v>-86</c:v>
                </c:pt>
                <c:pt idx="29">
                  <c:v>-85.5</c:v>
                </c:pt>
                <c:pt idx="30">
                  <c:v>-85</c:v>
                </c:pt>
                <c:pt idx="31">
                  <c:v>-84.5</c:v>
                </c:pt>
                <c:pt idx="32">
                  <c:v>-84</c:v>
                </c:pt>
                <c:pt idx="33">
                  <c:v>-83.5</c:v>
                </c:pt>
                <c:pt idx="34">
                  <c:v>-83</c:v>
                </c:pt>
                <c:pt idx="35">
                  <c:v>-82.5</c:v>
                </c:pt>
                <c:pt idx="36">
                  <c:v>-82</c:v>
                </c:pt>
                <c:pt idx="37">
                  <c:v>-81.5</c:v>
                </c:pt>
                <c:pt idx="38">
                  <c:v>-81</c:v>
                </c:pt>
                <c:pt idx="39">
                  <c:v>-80.5</c:v>
                </c:pt>
                <c:pt idx="40">
                  <c:v>-80</c:v>
                </c:pt>
                <c:pt idx="41">
                  <c:v>-79.5</c:v>
                </c:pt>
                <c:pt idx="42">
                  <c:v>-79</c:v>
                </c:pt>
                <c:pt idx="43">
                  <c:v>-78.5</c:v>
                </c:pt>
                <c:pt idx="44">
                  <c:v>-78</c:v>
                </c:pt>
                <c:pt idx="45">
                  <c:v>-77.5</c:v>
                </c:pt>
                <c:pt idx="46">
                  <c:v>-77</c:v>
                </c:pt>
                <c:pt idx="47">
                  <c:v>-76.5</c:v>
                </c:pt>
                <c:pt idx="48">
                  <c:v>-76</c:v>
                </c:pt>
                <c:pt idx="49">
                  <c:v>-75.5</c:v>
                </c:pt>
                <c:pt idx="50">
                  <c:v>-75</c:v>
                </c:pt>
                <c:pt idx="51">
                  <c:v>-74.5</c:v>
                </c:pt>
                <c:pt idx="52">
                  <c:v>-74</c:v>
                </c:pt>
                <c:pt idx="53">
                  <c:v>-73.5</c:v>
                </c:pt>
                <c:pt idx="54">
                  <c:v>-73</c:v>
                </c:pt>
                <c:pt idx="55">
                  <c:v>-72.5</c:v>
                </c:pt>
                <c:pt idx="56">
                  <c:v>-72</c:v>
                </c:pt>
                <c:pt idx="57">
                  <c:v>-71.5</c:v>
                </c:pt>
                <c:pt idx="58">
                  <c:v>-71</c:v>
                </c:pt>
                <c:pt idx="59">
                  <c:v>-70.5</c:v>
                </c:pt>
                <c:pt idx="60">
                  <c:v>-70</c:v>
                </c:pt>
                <c:pt idx="61">
                  <c:v>-69.5</c:v>
                </c:pt>
                <c:pt idx="62">
                  <c:v>-69</c:v>
                </c:pt>
                <c:pt idx="63">
                  <c:v>-68.5</c:v>
                </c:pt>
                <c:pt idx="64">
                  <c:v>-68</c:v>
                </c:pt>
                <c:pt idx="65">
                  <c:v>-67.5</c:v>
                </c:pt>
                <c:pt idx="66">
                  <c:v>-67</c:v>
                </c:pt>
                <c:pt idx="67">
                  <c:v>-66.5</c:v>
                </c:pt>
                <c:pt idx="68">
                  <c:v>-66</c:v>
                </c:pt>
                <c:pt idx="69">
                  <c:v>-65.5</c:v>
                </c:pt>
                <c:pt idx="70">
                  <c:v>-65</c:v>
                </c:pt>
                <c:pt idx="71">
                  <c:v>-64.5</c:v>
                </c:pt>
                <c:pt idx="72">
                  <c:v>-64</c:v>
                </c:pt>
                <c:pt idx="73">
                  <c:v>-63.5</c:v>
                </c:pt>
                <c:pt idx="74">
                  <c:v>-63</c:v>
                </c:pt>
                <c:pt idx="75">
                  <c:v>-62.5</c:v>
                </c:pt>
                <c:pt idx="76">
                  <c:v>-62</c:v>
                </c:pt>
                <c:pt idx="77">
                  <c:v>-61.5</c:v>
                </c:pt>
                <c:pt idx="78">
                  <c:v>-61</c:v>
                </c:pt>
                <c:pt idx="79">
                  <c:v>-60.5</c:v>
                </c:pt>
                <c:pt idx="80">
                  <c:v>-60</c:v>
                </c:pt>
                <c:pt idx="81">
                  <c:v>-59.5</c:v>
                </c:pt>
                <c:pt idx="82">
                  <c:v>-59</c:v>
                </c:pt>
                <c:pt idx="83">
                  <c:v>-58.5</c:v>
                </c:pt>
                <c:pt idx="84">
                  <c:v>-58</c:v>
                </c:pt>
                <c:pt idx="85">
                  <c:v>-57.5</c:v>
                </c:pt>
                <c:pt idx="86">
                  <c:v>-57</c:v>
                </c:pt>
                <c:pt idx="87">
                  <c:v>-56.5</c:v>
                </c:pt>
                <c:pt idx="88">
                  <c:v>-56</c:v>
                </c:pt>
                <c:pt idx="89">
                  <c:v>-55.5</c:v>
                </c:pt>
                <c:pt idx="90">
                  <c:v>-55</c:v>
                </c:pt>
                <c:pt idx="91">
                  <c:v>-54.5</c:v>
                </c:pt>
                <c:pt idx="92">
                  <c:v>-54</c:v>
                </c:pt>
                <c:pt idx="93">
                  <c:v>-53.5</c:v>
                </c:pt>
                <c:pt idx="94">
                  <c:v>-53</c:v>
                </c:pt>
                <c:pt idx="95">
                  <c:v>-52.5</c:v>
                </c:pt>
                <c:pt idx="96">
                  <c:v>-52</c:v>
                </c:pt>
                <c:pt idx="97">
                  <c:v>-51.5</c:v>
                </c:pt>
                <c:pt idx="98">
                  <c:v>-51</c:v>
                </c:pt>
                <c:pt idx="99">
                  <c:v>-50.5</c:v>
                </c:pt>
                <c:pt idx="100">
                  <c:v>-50</c:v>
                </c:pt>
                <c:pt idx="101">
                  <c:v>-49.5</c:v>
                </c:pt>
                <c:pt idx="102">
                  <c:v>-49</c:v>
                </c:pt>
                <c:pt idx="103">
                  <c:v>-48.5</c:v>
                </c:pt>
                <c:pt idx="104">
                  <c:v>-48</c:v>
                </c:pt>
                <c:pt idx="105">
                  <c:v>-47.5</c:v>
                </c:pt>
                <c:pt idx="106">
                  <c:v>-47</c:v>
                </c:pt>
                <c:pt idx="107">
                  <c:v>-46.5</c:v>
                </c:pt>
                <c:pt idx="108">
                  <c:v>-46</c:v>
                </c:pt>
                <c:pt idx="109">
                  <c:v>-45.5</c:v>
                </c:pt>
                <c:pt idx="110">
                  <c:v>-45</c:v>
                </c:pt>
                <c:pt idx="111">
                  <c:v>-44.5</c:v>
                </c:pt>
                <c:pt idx="112">
                  <c:v>-44</c:v>
                </c:pt>
                <c:pt idx="113">
                  <c:v>-43.5</c:v>
                </c:pt>
                <c:pt idx="114">
                  <c:v>-43</c:v>
                </c:pt>
                <c:pt idx="115">
                  <c:v>-42.5</c:v>
                </c:pt>
                <c:pt idx="116">
                  <c:v>-42</c:v>
                </c:pt>
                <c:pt idx="117">
                  <c:v>-41.5</c:v>
                </c:pt>
                <c:pt idx="118">
                  <c:v>-41</c:v>
                </c:pt>
                <c:pt idx="119">
                  <c:v>-40.5</c:v>
                </c:pt>
                <c:pt idx="120">
                  <c:v>-40</c:v>
                </c:pt>
                <c:pt idx="121">
                  <c:v>-39.5</c:v>
                </c:pt>
                <c:pt idx="122">
                  <c:v>-39</c:v>
                </c:pt>
                <c:pt idx="123">
                  <c:v>-38.5</c:v>
                </c:pt>
                <c:pt idx="124">
                  <c:v>-38</c:v>
                </c:pt>
                <c:pt idx="125">
                  <c:v>-37.5</c:v>
                </c:pt>
                <c:pt idx="126">
                  <c:v>-37</c:v>
                </c:pt>
                <c:pt idx="127">
                  <c:v>-36.5</c:v>
                </c:pt>
                <c:pt idx="128">
                  <c:v>-36</c:v>
                </c:pt>
                <c:pt idx="129">
                  <c:v>-35.5</c:v>
                </c:pt>
                <c:pt idx="130">
                  <c:v>-35</c:v>
                </c:pt>
                <c:pt idx="131">
                  <c:v>-34.5</c:v>
                </c:pt>
                <c:pt idx="132">
                  <c:v>-34</c:v>
                </c:pt>
                <c:pt idx="133">
                  <c:v>-33.5</c:v>
                </c:pt>
                <c:pt idx="134">
                  <c:v>-33</c:v>
                </c:pt>
                <c:pt idx="135">
                  <c:v>-32.5</c:v>
                </c:pt>
                <c:pt idx="136">
                  <c:v>-32</c:v>
                </c:pt>
                <c:pt idx="137">
                  <c:v>-31.5</c:v>
                </c:pt>
                <c:pt idx="138">
                  <c:v>-31</c:v>
                </c:pt>
                <c:pt idx="139">
                  <c:v>-30.5</c:v>
                </c:pt>
                <c:pt idx="140">
                  <c:v>-30</c:v>
                </c:pt>
                <c:pt idx="141">
                  <c:v>-29.5</c:v>
                </c:pt>
                <c:pt idx="142">
                  <c:v>-29</c:v>
                </c:pt>
                <c:pt idx="143">
                  <c:v>-28.5</c:v>
                </c:pt>
                <c:pt idx="144">
                  <c:v>-28</c:v>
                </c:pt>
                <c:pt idx="145">
                  <c:v>-27.5</c:v>
                </c:pt>
                <c:pt idx="146">
                  <c:v>-27</c:v>
                </c:pt>
                <c:pt idx="147">
                  <c:v>-26.5</c:v>
                </c:pt>
                <c:pt idx="148">
                  <c:v>-26</c:v>
                </c:pt>
                <c:pt idx="149">
                  <c:v>-25.5</c:v>
                </c:pt>
                <c:pt idx="150">
                  <c:v>-25</c:v>
                </c:pt>
                <c:pt idx="151">
                  <c:v>-24.5</c:v>
                </c:pt>
                <c:pt idx="152">
                  <c:v>-24</c:v>
                </c:pt>
                <c:pt idx="153">
                  <c:v>-23.5</c:v>
                </c:pt>
                <c:pt idx="154">
                  <c:v>-23</c:v>
                </c:pt>
                <c:pt idx="155">
                  <c:v>-22.5</c:v>
                </c:pt>
                <c:pt idx="156">
                  <c:v>-22</c:v>
                </c:pt>
                <c:pt idx="157">
                  <c:v>-21.5</c:v>
                </c:pt>
                <c:pt idx="158">
                  <c:v>-21</c:v>
                </c:pt>
                <c:pt idx="159">
                  <c:v>-20.5</c:v>
                </c:pt>
                <c:pt idx="160">
                  <c:v>-20</c:v>
                </c:pt>
                <c:pt idx="161">
                  <c:v>-19.5</c:v>
                </c:pt>
                <c:pt idx="162">
                  <c:v>-19</c:v>
                </c:pt>
                <c:pt idx="163">
                  <c:v>-18.5</c:v>
                </c:pt>
                <c:pt idx="164">
                  <c:v>-18</c:v>
                </c:pt>
                <c:pt idx="165">
                  <c:v>-17.5</c:v>
                </c:pt>
                <c:pt idx="166">
                  <c:v>-17</c:v>
                </c:pt>
                <c:pt idx="167">
                  <c:v>-16.5</c:v>
                </c:pt>
                <c:pt idx="168">
                  <c:v>-16</c:v>
                </c:pt>
                <c:pt idx="169">
                  <c:v>-15.5</c:v>
                </c:pt>
                <c:pt idx="170">
                  <c:v>-15</c:v>
                </c:pt>
                <c:pt idx="171">
                  <c:v>-14.5</c:v>
                </c:pt>
                <c:pt idx="172">
                  <c:v>-14</c:v>
                </c:pt>
                <c:pt idx="173">
                  <c:v>-13.5</c:v>
                </c:pt>
                <c:pt idx="174">
                  <c:v>-13</c:v>
                </c:pt>
                <c:pt idx="175">
                  <c:v>-12.5</c:v>
                </c:pt>
                <c:pt idx="176">
                  <c:v>-12</c:v>
                </c:pt>
                <c:pt idx="177">
                  <c:v>-11.5</c:v>
                </c:pt>
                <c:pt idx="178">
                  <c:v>-11</c:v>
                </c:pt>
                <c:pt idx="179">
                  <c:v>-10.5</c:v>
                </c:pt>
                <c:pt idx="180">
                  <c:v>-10</c:v>
                </c:pt>
                <c:pt idx="181">
                  <c:v>-9.5</c:v>
                </c:pt>
                <c:pt idx="182">
                  <c:v>-9</c:v>
                </c:pt>
                <c:pt idx="183">
                  <c:v>-8.5</c:v>
                </c:pt>
                <c:pt idx="184">
                  <c:v>-8</c:v>
                </c:pt>
                <c:pt idx="185">
                  <c:v>-7.5</c:v>
                </c:pt>
                <c:pt idx="186">
                  <c:v>-7</c:v>
                </c:pt>
                <c:pt idx="187">
                  <c:v>-6.5</c:v>
                </c:pt>
                <c:pt idx="188">
                  <c:v>-6</c:v>
                </c:pt>
                <c:pt idx="189">
                  <c:v>-5.5</c:v>
                </c:pt>
                <c:pt idx="190">
                  <c:v>-5</c:v>
                </c:pt>
                <c:pt idx="191">
                  <c:v>-4.5</c:v>
                </c:pt>
                <c:pt idx="192">
                  <c:v>-4</c:v>
                </c:pt>
                <c:pt idx="193">
                  <c:v>-3.5</c:v>
                </c:pt>
                <c:pt idx="194">
                  <c:v>-3</c:v>
                </c:pt>
                <c:pt idx="195">
                  <c:v>-2.5</c:v>
                </c:pt>
                <c:pt idx="196">
                  <c:v>-2</c:v>
                </c:pt>
                <c:pt idx="197">
                  <c:v>-1.5</c:v>
                </c:pt>
                <c:pt idx="198">
                  <c:v>-1</c:v>
                </c:pt>
                <c:pt idx="199">
                  <c:v>-0.5</c:v>
                </c:pt>
                <c:pt idx="200">
                  <c:v>0</c:v>
                </c:pt>
                <c:pt idx="201">
                  <c:v>0.5</c:v>
                </c:pt>
                <c:pt idx="202">
                  <c:v>1</c:v>
                </c:pt>
                <c:pt idx="203">
                  <c:v>1.5</c:v>
                </c:pt>
                <c:pt idx="204">
                  <c:v>2</c:v>
                </c:pt>
                <c:pt idx="205">
                  <c:v>2.5</c:v>
                </c:pt>
                <c:pt idx="206">
                  <c:v>3</c:v>
                </c:pt>
                <c:pt idx="207">
                  <c:v>3.5</c:v>
                </c:pt>
                <c:pt idx="208">
                  <c:v>4</c:v>
                </c:pt>
                <c:pt idx="209">
                  <c:v>4.5</c:v>
                </c:pt>
                <c:pt idx="210">
                  <c:v>5</c:v>
                </c:pt>
                <c:pt idx="211">
                  <c:v>5.5</c:v>
                </c:pt>
                <c:pt idx="212">
                  <c:v>6</c:v>
                </c:pt>
                <c:pt idx="213">
                  <c:v>6.5</c:v>
                </c:pt>
                <c:pt idx="214">
                  <c:v>7</c:v>
                </c:pt>
                <c:pt idx="215">
                  <c:v>7.5</c:v>
                </c:pt>
                <c:pt idx="216">
                  <c:v>8</c:v>
                </c:pt>
                <c:pt idx="217">
                  <c:v>8.5</c:v>
                </c:pt>
                <c:pt idx="218">
                  <c:v>9</c:v>
                </c:pt>
                <c:pt idx="219">
                  <c:v>9.5</c:v>
                </c:pt>
                <c:pt idx="220">
                  <c:v>10</c:v>
                </c:pt>
                <c:pt idx="221">
                  <c:v>10.5</c:v>
                </c:pt>
                <c:pt idx="222">
                  <c:v>11</c:v>
                </c:pt>
                <c:pt idx="223">
                  <c:v>11.5</c:v>
                </c:pt>
                <c:pt idx="224">
                  <c:v>12</c:v>
                </c:pt>
                <c:pt idx="225">
                  <c:v>12.5</c:v>
                </c:pt>
                <c:pt idx="226">
                  <c:v>13</c:v>
                </c:pt>
                <c:pt idx="227">
                  <c:v>13.5</c:v>
                </c:pt>
                <c:pt idx="228">
                  <c:v>14</c:v>
                </c:pt>
                <c:pt idx="229">
                  <c:v>14.5</c:v>
                </c:pt>
                <c:pt idx="230">
                  <c:v>15</c:v>
                </c:pt>
                <c:pt idx="231">
                  <c:v>15.5</c:v>
                </c:pt>
                <c:pt idx="232">
                  <c:v>16</c:v>
                </c:pt>
                <c:pt idx="233">
                  <c:v>16.5</c:v>
                </c:pt>
                <c:pt idx="234">
                  <c:v>17</c:v>
                </c:pt>
                <c:pt idx="235">
                  <c:v>17.5</c:v>
                </c:pt>
                <c:pt idx="236">
                  <c:v>18</c:v>
                </c:pt>
                <c:pt idx="237">
                  <c:v>18.5</c:v>
                </c:pt>
                <c:pt idx="238">
                  <c:v>19</c:v>
                </c:pt>
                <c:pt idx="239">
                  <c:v>19.5</c:v>
                </c:pt>
                <c:pt idx="240">
                  <c:v>20</c:v>
                </c:pt>
                <c:pt idx="241">
                  <c:v>20.5</c:v>
                </c:pt>
                <c:pt idx="242">
                  <c:v>21</c:v>
                </c:pt>
                <c:pt idx="243">
                  <c:v>21.5</c:v>
                </c:pt>
                <c:pt idx="244">
                  <c:v>22</c:v>
                </c:pt>
                <c:pt idx="245">
                  <c:v>22.5</c:v>
                </c:pt>
                <c:pt idx="246">
                  <c:v>23</c:v>
                </c:pt>
                <c:pt idx="247">
                  <c:v>23.5</c:v>
                </c:pt>
                <c:pt idx="248">
                  <c:v>24</c:v>
                </c:pt>
                <c:pt idx="249">
                  <c:v>24.5</c:v>
                </c:pt>
                <c:pt idx="250">
                  <c:v>25</c:v>
                </c:pt>
                <c:pt idx="251">
                  <c:v>25.5</c:v>
                </c:pt>
                <c:pt idx="252">
                  <c:v>26</c:v>
                </c:pt>
                <c:pt idx="253">
                  <c:v>26.5</c:v>
                </c:pt>
                <c:pt idx="254">
                  <c:v>27</c:v>
                </c:pt>
                <c:pt idx="255">
                  <c:v>27.5</c:v>
                </c:pt>
                <c:pt idx="256">
                  <c:v>28</c:v>
                </c:pt>
                <c:pt idx="257">
                  <c:v>28.5</c:v>
                </c:pt>
                <c:pt idx="258">
                  <c:v>29</c:v>
                </c:pt>
                <c:pt idx="259">
                  <c:v>29.5</c:v>
                </c:pt>
                <c:pt idx="260">
                  <c:v>30</c:v>
                </c:pt>
                <c:pt idx="261">
                  <c:v>30.5</c:v>
                </c:pt>
                <c:pt idx="262">
                  <c:v>31</c:v>
                </c:pt>
                <c:pt idx="263">
                  <c:v>31.5</c:v>
                </c:pt>
                <c:pt idx="264">
                  <c:v>32</c:v>
                </c:pt>
                <c:pt idx="265">
                  <c:v>32.5</c:v>
                </c:pt>
                <c:pt idx="266">
                  <c:v>33</c:v>
                </c:pt>
                <c:pt idx="267">
                  <c:v>33.5</c:v>
                </c:pt>
                <c:pt idx="268">
                  <c:v>34</c:v>
                </c:pt>
                <c:pt idx="269">
                  <c:v>34.5</c:v>
                </c:pt>
                <c:pt idx="270">
                  <c:v>35</c:v>
                </c:pt>
                <c:pt idx="271">
                  <c:v>35.5</c:v>
                </c:pt>
                <c:pt idx="272">
                  <c:v>36</c:v>
                </c:pt>
                <c:pt idx="273">
                  <c:v>36.5</c:v>
                </c:pt>
                <c:pt idx="274">
                  <c:v>37</c:v>
                </c:pt>
                <c:pt idx="275">
                  <c:v>37.5</c:v>
                </c:pt>
                <c:pt idx="276">
                  <c:v>38</c:v>
                </c:pt>
                <c:pt idx="277">
                  <c:v>38.5</c:v>
                </c:pt>
                <c:pt idx="278">
                  <c:v>39</c:v>
                </c:pt>
                <c:pt idx="279">
                  <c:v>39.5</c:v>
                </c:pt>
                <c:pt idx="280">
                  <c:v>40</c:v>
                </c:pt>
                <c:pt idx="281">
                  <c:v>40.5</c:v>
                </c:pt>
                <c:pt idx="282">
                  <c:v>41</c:v>
                </c:pt>
                <c:pt idx="283">
                  <c:v>41.5</c:v>
                </c:pt>
                <c:pt idx="284">
                  <c:v>42</c:v>
                </c:pt>
                <c:pt idx="285">
                  <c:v>42.5</c:v>
                </c:pt>
                <c:pt idx="286">
                  <c:v>43</c:v>
                </c:pt>
                <c:pt idx="287">
                  <c:v>43.5</c:v>
                </c:pt>
                <c:pt idx="288">
                  <c:v>44</c:v>
                </c:pt>
                <c:pt idx="289">
                  <c:v>44.5</c:v>
                </c:pt>
                <c:pt idx="290">
                  <c:v>45</c:v>
                </c:pt>
                <c:pt idx="291">
                  <c:v>45.5</c:v>
                </c:pt>
                <c:pt idx="292">
                  <c:v>46</c:v>
                </c:pt>
                <c:pt idx="293">
                  <c:v>46.5</c:v>
                </c:pt>
                <c:pt idx="294">
                  <c:v>47</c:v>
                </c:pt>
                <c:pt idx="295">
                  <c:v>47.5</c:v>
                </c:pt>
                <c:pt idx="296">
                  <c:v>48</c:v>
                </c:pt>
                <c:pt idx="297">
                  <c:v>48.5</c:v>
                </c:pt>
                <c:pt idx="298">
                  <c:v>49</c:v>
                </c:pt>
                <c:pt idx="299">
                  <c:v>49.5</c:v>
                </c:pt>
                <c:pt idx="300">
                  <c:v>50</c:v>
                </c:pt>
                <c:pt idx="301">
                  <c:v>50.5</c:v>
                </c:pt>
                <c:pt idx="302">
                  <c:v>51</c:v>
                </c:pt>
                <c:pt idx="303">
                  <c:v>51.5</c:v>
                </c:pt>
                <c:pt idx="304">
                  <c:v>52</c:v>
                </c:pt>
                <c:pt idx="305">
                  <c:v>52.5</c:v>
                </c:pt>
                <c:pt idx="306">
                  <c:v>53</c:v>
                </c:pt>
                <c:pt idx="307">
                  <c:v>53.5</c:v>
                </c:pt>
                <c:pt idx="308">
                  <c:v>54</c:v>
                </c:pt>
                <c:pt idx="309">
                  <c:v>54.5</c:v>
                </c:pt>
                <c:pt idx="310">
                  <c:v>55</c:v>
                </c:pt>
                <c:pt idx="311">
                  <c:v>55.5</c:v>
                </c:pt>
                <c:pt idx="312">
                  <c:v>56</c:v>
                </c:pt>
                <c:pt idx="313">
                  <c:v>56.5</c:v>
                </c:pt>
                <c:pt idx="314">
                  <c:v>57</c:v>
                </c:pt>
                <c:pt idx="315">
                  <c:v>57.5</c:v>
                </c:pt>
                <c:pt idx="316">
                  <c:v>58</c:v>
                </c:pt>
                <c:pt idx="317">
                  <c:v>58.5</c:v>
                </c:pt>
                <c:pt idx="318">
                  <c:v>59</c:v>
                </c:pt>
                <c:pt idx="319">
                  <c:v>59.5</c:v>
                </c:pt>
                <c:pt idx="320">
                  <c:v>60</c:v>
                </c:pt>
                <c:pt idx="321">
                  <c:v>60.5</c:v>
                </c:pt>
                <c:pt idx="322">
                  <c:v>61</c:v>
                </c:pt>
                <c:pt idx="323">
                  <c:v>61.5</c:v>
                </c:pt>
                <c:pt idx="324">
                  <c:v>62</c:v>
                </c:pt>
                <c:pt idx="325">
                  <c:v>62.5</c:v>
                </c:pt>
                <c:pt idx="326">
                  <c:v>63</c:v>
                </c:pt>
                <c:pt idx="327">
                  <c:v>63.5</c:v>
                </c:pt>
                <c:pt idx="328">
                  <c:v>64</c:v>
                </c:pt>
                <c:pt idx="329">
                  <c:v>64.5</c:v>
                </c:pt>
                <c:pt idx="330">
                  <c:v>65</c:v>
                </c:pt>
                <c:pt idx="331">
                  <c:v>65.5</c:v>
                </c:pt>
                <c:pt idx="332">
                  <c:v>66</c:v>
                </c:pt>
                <c:pt idx="333">
                  <c:v>66.5</c:v>
                </c:pt>
                <c:pt idx="334">
                  <c:v>67</c:v>
                </c:pt>
                <c:pt idx="335">
                  <c:v>67.5</c:v>
                </c:pt>
                <c:pt idx="336">
                  <c:v>68</c:v>
                </c:pt>
                <c:pt idx="337">
                  <c:v>68.5</c:v>
                </c:pt>
                <c:pt idx="338">
                  <c:v>69</c:v>
                </c:pt>
                <c:pt idx="339">
                  <c:v>69.5</c:v>
                </c:pt>
                <c:pt idx="340">
                  <c:v>70</c:v>
                </c:pt>
                <c:pt idx="341">
                  <c:v>70.5</c:v>
                </c:pt>
                <c:pt idx="342">
                  <c:v>71</c:v>
                </c:pt>
                <c:pt idx="343">
                  <c:v>71.5</c:v>
                </c:pt>
                <c:pt idx="344">
                  <c:v>72</c:v>
                </c:pt>
                <c:pt idx="345">
                  <c:v>72.5</c:v>
                </c:pt>
                <c:pt idx="346">
                  <c:v>73</c:v>
                </c:pt>
                <c:pt idx="347">
                  <c:v>73.5</c:v>
                </c:pt>
                <c:pt idx="348">
                  <c:v>74</c:v>
                </c:pt>
                <c:pt idx="349">
                  <c:v>74.5</c:v>
                </c:pt>
                <c:pt idx="350">
                  <c:v>75</c:v>
                </c:pt>
                <c:pt idx="351">
                  <c:v>75.5</c:v>
                </c:pt>
                <c:pt idx="352">
                  <c:v>76</c:v>
                </c:pt>
                <c:pt idx="353">
                  <c:v>76.5</c:v>
                </c:pt>
                <c:pt idx="354">
                  <c:v>77</c:v>
                </c:pt>
                <c:pt idx="355">
                  <c:v>77.5</c:v>
                </c:pt>
                <c:pt idx="356">
                  <c:v>78</c:v>
                </c:pt>
                <c:pt idx="357">
                  <c:v>78.5</c:v>
                </c:pt>
                <c:pt idx="358">
                  <c:v>79</c:v>
                </c:pt>
                <c:pt idx="359">
                  <c:v>79.5</c:v>
                </c:pt>
                <c:pt idx="360">
                  <c:v>80</c:v>
                </c:pt>
                <c:pt idx="361">
                  <c:v>80.5</c:v>
                </c:pt>
                <c:pt idx="362">
                  <c:v>81</c:v>
                </c:pt>
                <c:pt idx="363">
                  <c:v>81.5</c:v>
                </c:pt>
                <c:pt idx="364">
                  <c:v>82</c:v>
                </c:pt>
                <c:pt idx="365">
                  <c:v>82.5</c:v>
                </c:pt>
                <c:pt idx="366">
                  <c:v>83</c:v>
                </c:pt>
                <c:pt idx="367">
                  <c:v>83.5</c:v>
                </c:pt>
                <c:pt idx="368">
                  <c:v>84</c:v>
                </c:pt>
                <c:pt idx="369">
                  <c:v>84.5</c:v>
                </c:pt>
                <c:pt idx="370">
                  <c:v>85</c:v>
                </c:pt>
                <c:pt idx="371">
                  <c:v>85.5</c:v>
                </c:pt>
                <c:pt idx="372">
                  <c:v>86</c:v>
                </c:pt>
                <c:pt idx="373">
                  <c:v>86.5</c:v>
                </c:pt>
                <c:pt idx="374">
                  <c:v>87</c:v>
                </c:pt>
                <c:pt idx="375">
                  <c:v>87.5</c:v>
                </c:pt>
                <c:pt idx="376">
                  <c:v>88</c:v>
                </c:pt>
                <c:pt idx="377">
                  <c:v>88.5</c:v>
                </c:pt>
                <c:pt idx="378">
                  <c:v>89</c:v>
                </c:pt>
                <c:pt idx="379">
                  <c:v>89.5</c:v>
                </c:pt>
                <c:pt idx="380">
                  <c:v>90</c:v>
                </c:pt>
                <c:pt idx="381">
                  <c:v>90.5</c:v>
                </c:pt>
                <c:pt idx="382">
                  <c:v>91</c:v>
                </c:pt>
                <c:pt idx="383">
                  <c:v>91.5</c:v>
                </c:pt>
                <c:pt idx="384">
                  <c:v>92</c:v>
                </c:pt>
                <c:pt idx="385">
                  <c:v>92.5</c:v>
                </c:pt>
                <c:pt idx="386">
                  <c:v>93</c:v>
                </c:pt>
                <c:pt idx="387">
                  <c:v>93.5</c:v>
                </c:pt>
                <c:pt idx="388">
                  <c:v>94</c:v>
                </c:pt>
                <c:pt idx="389">
                  <c:v>94.5</c:v>
                </c:pt>
                <c:pt idx="390">
                  <c:v>95</c:v>
                </c:pt>
                <c:pt idx="391">
                  <c:v>95.5</c:v>
                </c:pt>
                <c:pt idx="392">
                  <c:v>96</c:v>
                </c:pt>
                <c:pt idx="393">
                  <c:v>96.5</c:v>
                </c:pt>
                <c:pt idx="394">
                  <c:v>97</c:v>
                </c:pt>
                <c:pt idx="395">
                  <c:v>97.5</c:v>
                </c:pt>
                <c:pt idx="396">
                  <c:v>98</c:v>
                </c:pt>
                <c:pt idx="397">
                  <c:v>98.5</c:v>
                </c:pt>
                <c:pt idx="398">
                  <c:v>99</c:v>
                </c:pt>
                <c:pt idx="399">
                  <c:v>99.5</c:v>
                </c:pt>
              </c:numCache>
            </c:numRef>
          </c:xVal>
          <c:yVal>
            <c:numRef>
              <c:f>'Normální rozdělení'!$N$10:$N$409</c:f>
              <c:numCache>
                <c:formatCode>General</c:formatCode>
                <c:ptCount val="400"/>
                <c:pt idx="0">
                  <c:v>1.2687221604777316E-33</c:v>
                </c:pt>
                <c:pt idx="1">
                  <c:v>2.627192879251859E-33</c:v>
                </c:pt>
                <c:pt idx="2">
                  <c:v>5.5246989236374287E-33</c:v>
                </c:pt>
                <c:pt idx="3">
                  <c:v>1.1680133734897381E-32</c:v>
                </c:pt>
                <c:pt idx="4">
                  <c:v>2.4704405178533635E-32</c:v>
                </c:pt>
                <c:pt idx="5">
                  <c:v>5.2152263193229231E-32</c:v>
                </c:pt>
                <c:pt idx="6">
                  <c:v>1.0976570160019512E-31</c:v>
                </c:pt>
                <c:pt idx="7">
                  <c:v>2.3021366147235033E-31</c:v>
                </c:pt>
                <c:pt idx="8">
                  <c:v>4.8101821591726758E-31</c:v>
                </c:pt>
                <c:pt idx="9">
                  <c:v>1.0011719325760618E-30</c:v>
                </c:pt>
                <c:pt idx="10">
                  <c:v>2.0756271279888905E-30</c:v>
                </c:pt>
                <c:pt idx="11">
                  <c:v>4.2862020118067336E-30</c:v>
                </c:pt>
                <c:pt idx="12">
                  <c:v>8.8160379123617815E-30</c:v>
                </c:pt>
                <c:pt idx="13">
                  <c:v>1.8061316970608044E-29</c:v>
                </c:pt>
                <c:pt idx="14">
                  <c:v>3.6855259578600484E-29</c:v>
                </c:pt>
                <c:pt idx="15">
                  <c:v>7.4907136656426903E-29</c:v>
                </c:pt>
                <c:pt idx="16">
                  <c:v>1.5164232985869054E-28</c:v>
                </c:pt>
                <c:pt idx="17">
                  <c:v>3.0576744484557824E-28</c:v>
                </c:pt>
                <c:pt idx="18">
                  <c:v>6.1409515192809544E-28</c:v>
                </c:pt>
                <c:pt idx="19">
                  <c:v>1.2284397018009608E-27</c:v>
                </c:pt>
                <c:pt idx="20">
                  <c:v>2.4476308006842657E-27</c:v>
                </c:pt>
                <c:pt idx="21">
                  <c:v>4.857491136912902E-27</c:v>
                </c:pt>
                <c:pt idx="22">
                  <c:v>9.6017926417413866E-27</c:v>
                </c:pt>
                <c:pt idx="23">
                  <c:v>1.8904578100006063E-26</c:v>
                </c:pt>
                <c:pt idx="24">
                  <c:v>3.7072867811889368E-26</c:v>
                </c:pt>
                <c:pt idx="25">
                  <c:v>7.2413588746192557E-26</c:v>
                </c:pt>
                <c:pt idx="26">
                  <c:v>1.4088307665294733E-25</c:v>
                </c:pt>
                <c:pt idx="27">
                  <c:v>2.7300627301355908E-25</c:v>
                </c:pt>
                <c:pt idx="28">
                  <c:v>5.2694058106695176E-25</c:v>
                </c:pt>
                <c:pt idx="29">
                  <c:v>1.0130387738801974E-24</c:v>
                </c:pt>
                <c:pt idx="30">
                  <c:v>1.9398407460336959E-24</c:v>
                </c:pt>
                <c:pt idx="31">
                  <c:v>3.699830781450915E-24</c:v>
                </c:pt>
                <c:pt idx="32">
                  <c:v>7.0286774055984747E-24</c:v>
                </c:pt>
                <c:pt idx="33">
                  <c:v>1.3299690089060818E-23</c:v>
                </c:pt>
                <c:pt idx="34">
                  <c:v>2.5066043528585E-23</c:v>
                </c:pt>
                <c:pt idx="35">
                  <c:v>4.7055091010643052E-23</c:v>
                </c:pt>
                <c:pt idx="36">
                  <c:v>8.7984103033011142E-23</c:v>
                </c:pt>
                <c:pt idx="37">
                  <c:v>1.638621986911912E-22</c:v>
                </c:pt>
                <c:pt idx="38">
                  <c:v>3.0396986550319729E-22</c:v>
                </c:pt>
                <c:pt idx="39">
                  <c:v>5.6164214296856691E-22</c:v>
                </c:pt>
                <c:pt idx="40">
                  <c:v>1.033633241417243E-21</c:v>
                </c:pt>
                <c:pt idx="41">
                  <c:v>1.8947464226096178E-21</c:v>
                </c:pt>
                <c:pt idx="42">
                  <c:v>3.4595037106801491E-21</c:v>
                </c:pt>
                <c:pt idx="43">
                  <c:v>6.2915089068683517E-21</c:v>
                </c:pt>
                <c:pt idx="44">
                  <c:v>1.1396575664833977E-20</c:v>
                </c:pt>
                <c:pt idx="45">
                  <c:v>2.0562349193922144E-20</c:v>
                </c:pt>
                <c:pt idx="46">
                  <c:v>3.6953035401276814E-20</c:v>
                </c:pt>
                <c:pt idx="47">
                  <c:v>6.6146488414724328E-20</c:v>
                </c:pt>
                <c:pt idx="48">
                  <c:v>1.1793508163467689E-19</c:v>
                </c:pt>
                <c:pt idx="49">
                  <c:v>2.0943971356970488E-19</c:v>
                </c:pt>
                <c:pt idx="50">
                  <c:v>3.7047177770389875E-19</c:v>
                </c:pt>
                <c:pt idx="51">
                  <c:v>6.5272698186607045E-19</c:v>
                </c:pt>
                <c:pt idx="52">
                  <c:v>1.145482927606614E-18</c:v>
                </c:pt>
                <c:pt idx="53">
                  <c:v>2.0022881510004906E-18</c:v>
                </c:pt>
                <c:pt idx="54">
                  <c:v>3.4861472171494013E-18</c:v>
                </c:pt>
                <c:pt idx="55">
                  <c:v>6.0456966439091242E-18</c:v>
                </c:pt>
                <c:pt idx="56">
                  <c:v>1.0443083798420818E-17</c:v>
                </c:pt>
                <c:pt idx="57">
                  <c:v>1.7967732052520572E-17</c:v>
                </c:pt>
                <c:pt idx="58">
                  <c:v>3.0792160537354764E-17</c:v>
                </c:pt>
                <c:pt idx="59">
                  <c:v>5.2561745724878965E-17</c:v>
                </c:pt>
                <c:pt idx="60">
                  <c:v>8.9368083250295971E-17</c:v>
                </c:pt>
                <c:pt idx="61">
                  <c:v>1.5134862557829459E-16</c:v>
                </c:pt>
                <c:pt idx="62">
                  <c:v>2.5530436132506981E-16</c:v>
                </c:pt>
                <c:pt idx="63">
                  <c:v>4.2896518554053437E-16</c:v>
                </c:pt>
                <c:pt idx="64">
                  <c:v>7.1791044672441275E-16</c:v>
                </c:pt>
                <c:pt idx="65">
                  <c:v>1.1967495529958966E-15</c:v>
                </c:pt>
                <c:pt idx="66">
                  <c:v>1.9871077535036118E-15</c:v>
                </c:pt>
                <c:pt idx="67">
                  <c:v>3.2864352612659355E-15</c:v>
                </c:pt>
                <c:pt idx="68">
                  <c:v>5.4139551023110534E-15</c:v>
                </c:pt>
                <c:pt idx="69">
                  <c:v>8.8836311015401943E-15</c:v>
                </c:pt>
                <c:pt idx="70">
                  <c:v>1.4519547494823438E-14</c:v>
                </c:pt>
                <c:pt idx="71">
                  <c:v>2.3637566198799528E-14</c:v>
                </c:pt>
                <c:pt idx="72">
                  <c:v>3.8330101150778203E-14</c:v>
                </c:pt>
                <c:pt idx="73">
                  <c:v>6.1910617093264949E-14</c:v>
                </c:pt>
                <c:pt idx="74">
                  <c:v>9.9604440439349198E-14</c:v>
                </c:pt>
                <c:pt idx="75">
                  <c:v>1.5961772484198589E-13</c:v>
                </c:pt>
                <c:pt idx="76">
                  <c:v>2.5478440445703697E-13</c:v>
                </c:pt>
                <c:pt idx="77">
                  <c:v>4.0509263262803615E-13</c:v>
                </c:pt>
                <c:pt idx="78">
                  <c:v>6.4154349959800043E-13</c:v>
                </c:pt>
                <c:pt idx="79">
                  <c:v>1.0120189059204323E-12</c:v>
                </c:pt>
                <c:pt idx="80">
                  <c:v>1.5901657672093348E-12</c:v>
                </c:pt>
                <c:pt idx="81">
                  <c:v>2.4887882464793636E-12</c:v>
                </c:pt>
                <c:pt idx="82">
                  <c:v>3.8799470277641272E-12</c:v>
                </c:pt>
                <c:pt idx="83">
                  <c:v>6.0249921954681862E-12</c:v>
                </c:pt>
                <c:pt idx="84">
                  <c:v>9.31924176896503E-12</c:v>
                </c:pt>
                <c:pt idx="85">
                  <c:v>1.4358154910357825E-11</c:v>
                </c:pt>
                <c:pt idx="86">
                  <c:v>2.2034907833405026E-11</c:v>
                </c:pt>
                <c:pt idx="87">
                  <c:v>3.3683637609470791E-11</c:v>
                </c:pt>
                <c:pt idx="88">
                  <c:v>5.128879432545491E-11</c:v>
                </c:pt>
                <c:pt idx="89">
                  <c:v>7.7789750076930493E-11</c:v>
                </c:pt>
                <c:pt idx="90">
                  <c:v>1.1752203081848249E-10</c:v>
                </c:pt>
                <c:pt idx="91">
                  <c:v>1.7685359130133562E-10</c:v>
                </c:pt>
                <c:pt idx="92">
                  <c:v>2.6509823689697499E-10</c:v>
                </c:pt>
                <c:pt idx="93">
                  <c:v>3.958210161092519E-10</c:v>
                </c:pt>
                <c:pt idx="94">
                  <c:v>5.8869537645076314E-10</c:v>
                </c:pt>
                <c:pt idx="95">
                  <c:v>8.7213335494157801E-10</c:v>
                </c:pt>
                <c:pt idx="96">
                  <c:v>1.2869936787380435E-9</c:v>
                </c:pt>
                <c:pt idx="97">
                  <c:v>1.8917857360586657E-9</c:v>
                </c:pt>
                <c:pt idx="98">
                  <c:v>2.7699395116696369E-9</c:v>
                </c:pt>
                <c:pt idx="99">
                  <c:v>4.0399151316215377E-9</c:v>
                </c:pt>
                <c:pt idx="100">
                  <c:v>5.8691965022941483E-9</c:v>
                </c:pt>
                <c:pt idx="101">
                  <c:v>8.4935718908441701E-9</c:v>
                </c:pt>
                <c:pt idx="102">
                  <c:v>1.2243575778190213E-8</c:v>
                </c:pt>
                <c:pt idx="103">
                  <c:v>1.7580583074119727E-8</c:v>
                </c:pt>
                <c:pt idx="104">
                  <c:v>2.5145848887482936E-8</c:v>
                </c:pt>
                <c:pt idx="105">
                  <c:v>3.582682403231224E-8</c:v>
                </c:pt>
                <c:pt idx="106">
                  <c:v>5.0846409059400381E-8</c:v>
                </c:pt>
                <c:pt idx="107">
                  <c:v>7.1882511647358452E-8</c:v>
                </c:pt>
                <c:pt idx="108">
                  <c:v>1.0122743255518325E-7</c:v>
                </c:pt>
                <c:pt idx="109">
                  <c:v>1.419993300300643E-7</c:v>
                </c:pt>
                <c:pt idx="110">
                  <c:v>1.9842142668015921E-7</c:v>
                </c:pt>
                <c:pt idx="111">
                  <c:v>2.7618887236531491E-7</c:v>
                </c:pt>
                <c:pt idx="112">
                  <c:v>3.8294842997296948E-7</c:v>
                </c:pt>
                <c:pt idx="113">
                  <c:v>5.2892259956479856E-7</c:v>
                </c:pt>
                <c:pt idx="114">
                  <c:v>7.2771765500313076E-7</c:v>
                </c:pt>
                <c:pt idx="115">
                  <c:v>9.9736457243680324E-7</c:v>
                </c:pt>
                <c:pt idx="116">
                  <c:v>1.3616532377027448E-6</c:v>
                </c:pt>
                <c:pt idx="117">
                  <c:v>1.8518338997930757E-6</c:v>
                </c:pt>
                <c:pt idx="118">
                  <c:v>2.508775866922282E-6</c:v>
                </c:pt>
                <c:pt idx="119">
                  <c:v>3.3856921937194185E-6</c:v>
                </c:pt>
                <c:pt idx="120">
                  <c:v>4.5515608384525902E-6</c:v>
                </c:pt>
                <c:pt idx="121">
                  <c:v>6.0953976982319736E-6</c:v>
                </c:pt>
                <c:pt idx="122">
                  <c:v>8.1315652201522142E-6</c:v>
                </c:pt>
                <c:pt idx="123">
                  <c:v>1.0806332014563298E-5</c:v>
                </c:pt>
                <c:pt idx="124">
                  <c:v>1.4305934023316977E-5</c:v>
                </c:pt>
                <c:pt idx="125">
                  <c:v>1.8866426127536007E-5</c:v>
                </c:pt>
                <c:pt idx="126">
                  <c:v>2.4785654228474398E-5</c:v>
                </c:pt>
                <c:pt idx="127">
                  <c:v>3.2437721175345111E-5</c:v>
                </c:pt>
                <c:pt idx="128">
                  <c:v>4.2290364535403426E-5</c:v>
                </c:pt>
                <c:pt idx="129">
                  <c:v>5.4925708863980569E-5</c:v>
                </c:pt>
                <c:pt idx="130">
                  <c:v>7.1064898222344521E-5</c:v>
                </c:pt>
                <c:pt idx="131">
                  <c:v>9.1597154185434152E-5</c:v>
                </c:pt>
                <c:pt idx="132">
                  <c:v>1.1761383801731426E-4</c:v>
                </c:pt>
                <c:pt idx="133">
                  <c:v>1.5044812015445441E-4</c:v>
                </c:pt>
                <c:pt idx="134">
                  <c:v>1.9172087226183626E-4</c:v>
                </c:pt>
                <c:pt idx="135">
                  <c:v>2.4339339312959917E-4</c:v>
                </c:pt>
                <c:pt idx="136">
                  <c:v>3.0782755540855475E-4</c:v>
                </c:pt>
                <c:pt idx="137">
                  <c:v>3.8785391121551956E-4</c:v>
                </c:pt>
                <c:pt idx="138">
                  <c:v>4.8684821639819918E-4</c:v>
                </c:pt>
                <c:pt idx="139">
                  <c:v>6.0881672117457869E-4</c:v>
                </c:pt>
                <c:pt idx="140">
                  <c:v>7.584904246171894E-4</c:v>
                </c:pt>
                <c:pt idx="141">
                  <c:v>9.4142829817335538E-4</c:v>
                </c:pt>
                <c:pt idx="142">
                  <c:v>1.1641292459903484E-3</c:v>
                </c:pt>
                <c:pt idx="143">
                  <c:v>1.4341522852140925E-3</c:v>
                </c:pt>
                <c:pt idx="144">
                  <c:v>1.7602440970276108E-3</c:v>
                </c:pt>
                <c:pt idx="145">
                  <c:v>2.1524727201247614E-3</c:v>
                </c:pt>
                <c:pt idx="146">
                  <c:v>2.6223657358073168E-3</c:v>
                </c:pt>
                <c:pt idx="147">
                  <c:v>3.1830508335900544E-3</c:v>
                </c:pt>
                <c:pt idx="148">
                  <c:v>3.8493961564124951E-3</c:v>
                </c:pt>
                <c:pt idx="149">
                  <c:v>4.6381473164619474E-3</c:v>
                </c:pt>
                <c:pt idx="150">
                  <c:v>5.5680574603368073E-3</c:v>
                </c:pt>
                <c:pt idx="151">
                  <c:v>6.6600062628660462E-3</c:v>
                </c:pt>
                <c:pt idx="152">
                  <c:v>7.9371032621335068E-3</c:v>
                </c:pt>
                <c:pt idx="153">
                  <c:v>9.4247705363112114E-3</c:v>
                </c:pt>
                <c:pt idx="154">
                  <c:v>1.1150799389833288E-2</c:v>
                </c:pt>
                <c:pt idx="155">
                  <c:v>1.3145375487455979E-2</c:v>
                </c:pt>
                <c:pt idx="156">
                  <c:v>1.5441066775344939E-2</c:v>
                </c:pt>
                <c:pt idx="157">
                  <c:v>1.8072768583234134E-2</c:v>
                </c:pt>
                <c:pt idx="158">
                  <c:v>2.1077600533678409E-2</c:v>
                </c:pt>
                <c:pt idx="159">
                  <c:v>2.4494750312994109E-2</c:v>
                </c:pt>
                <c:pt idx="160">
                  <c:v>2.8365259998583144E-2</c:v>
                </c:pt>
                <c:pt idx="161">
                  <c:v>3.2731751497986135E-2</c:v>
                </c:pt>
                <c:pt idx="162">
                  <c:v>3.7638088738070466E-2</c:v>
                </c:pt>
                <c:pt idx="163">
                  <c:v>4.3128975541838283E-2</c:v>
                </c:pt>
                <c:pt idx="164">
                  <c:v>4.9249489629939761E-2</c:v>
                </c:pt>
                <c:pt idx="165">
                  <c:v>5.6044554858943753E-2</c:v>
                </c:pt>
                <c:pt idx="166">
                  <c:v>6.3558355623772586E-2</c:v>
                </c:pt>
                <c:pt idx="167">
                  <c:v>7.1833699262909931E-2</c:v>
                </c:pt>
                <c:pt idx="168">
                  <c:v>8.0911334258681175E-2</c:v>
                </c:pt>
                <c:pt idx="169">
                  <c:v>9.0829233960137118E-2</c:v>
                </c:pt>
                <c:pt idx="170">
                  <c:v>0.10162185740603374</c:v>
                </c:pt>
                <c:pt idx="171">
                  <c:v>0.1133194005195943</c:v>
                </c:pt>
                <c:pt idx="172">
                  <c:v>0.12594705241354998</c:v>
                </c:pt>
                <c:pt idx="173">
                  <c:v>0.13952427271352869</c:v>
                </c:pt>
                <c:pt idx="174">
                  <c:v>0.15406410661516953</c:v>
                </c:pt>
                <c:pt idx="175">
                  <c:v>0.16957255477830888</c:v>
                </c:pt>
                <c:pt idx="176">
                  <c:v>0.18604801508411356</c:v>
                </c:pt>
                <c:pt idx="177">
                  <c:v>0.20348081270578625</c:v>
                </c:pt>
                <c:pt idx="178">
                  <c:v>0.22185283385421267</c:v>
                </c:pt>
                <c:pt idx="179">
                  <c:v>0.24113727695836193</c:v>
                </c:pt>
                <c:pt idx="180">
                  <c:v>0.26129853294713951</c:v>
                </c:pt>
                <c:pt idx="181">
                  <c:v>0.28229220375485314</c:v>
                </c:pt>
                <c:pt idx="182">
                  <c:v>0.30406526523547167</c:v>
                </c:pt>
                <c:pt idx="183">
                  <c:v>0.32655637741788612</c:v>
                </c:pt>
                <c:pt idx="184">
                  <c:v>0.34969634155707996</c:v>
                </c:pt>
                <c:pt idx="185">
                  <c:v>0.37340869983831659</c:v>
                </c:pt>
                <c:pt idx="186">
                  <c:v>0.39761046998544808</c:v>
                </c:pt>
                <c:pt idx="187">
                  <c:v>0.42221300352675595</c:v>
                </c:pt>
                <c:pt idx="188">
                  <c:v>0.44712295319851708</c:v>
                </c:pt>
                <c:pt idx="189">
                  <c:v>0.47224333202886914</c:v>
                </c:pt>
                <c:pt idx="190">
                  <c:v>0.49747464414400094</c:v>
                </c:pt>
                <c:pt idx="191">
                  <c:v>0.52271606536277382</c:v>
                </c:pt>
                <c:pt idx="192">
                  <c:v>0.54786665026447789</c:v>
                </c:pt>
                <c:pt idx="193">
                  <c:v>0.57282654167675817</c:v>
                </c:pt>
                <c:pt idx="194">
                  <c:v>0.59749815846319843</c:v>
                </c:pt>
                <c:pt idx="195">
                  <c:v>0.62178733809505171</c:v>
                </c:pt>
                <c:pt idx="196">
                  <c:v>0.64560441174749261</c:v>
                </c:pt>
                <c:pt idx="197">
                  <c:v>0.66886519152274959</c:v>
                </c:pt>
                <c:pt idx="198">
                  <c:v>0.6914918518045895</c:v>
                </c:pt>
                <c:pt idx="199">
                  <c:v>0.71341368960656049</c:v>
                </c:pt>
                <c:pt idx="200">
                  <c:v>0.73456775199114488</c:v>
                </c:pt>
                <c:pt idx="201">
                  <c:v>0.75489932209896959</c:v>
                </c:pt>
                <c:pt idx="202">
                  <c:v>0.77436225892094324</c:v>
                </c:pt>
                <c:pt idx="203">
                  <c:v>0.79291918955480822</c:v>
                </c:pt>
                <c:pt idx="204">
                  <c:v>0.81054155619763524</c:v>
                </c:pt>
                <c:pt idx="205">
                  <c:v>0.8272095234313932</c:v>
                </c:pt>
                <c:pt idx="206">
                  <c:v>0.84291175436554855</c:v>
                </c:pt>
                <c:pt idx="207">
                  <c:v>0.85764506682897601</c:v>
                </c:pt>
                <c:pt idx="208">
                  <c:v>0.87141398299069017</c:v>
                </c:pt>
                <c:pt idx="209">
                  <c:v>0.88423018749105287</c:v>
                </c:pt>
                <c:pt idx="210">
                  <c:v>0.89611191035756566</c:v>
                </c:pt>
                <c:pt idx="211">
                  <c:v>0.9070832516566586</c:v>
                </c:pt>
                <c:pt idx="212">
                  <c:v>0.91717346500781161</c:v>
                </c:pt>
                <c:pt idx="213">
                  <c:v>0.92641621678817998</c:v>
                </c:pt>
                <c:pt idx="214">
                  <c:v>0.93484883712819478</c:v>
                </c:pt>
                <c:pt idx="215">
                  <c:v>0.94251157769650051</c:v>
                </c:pt>
                <c:pt idx="216">
                  <c:v>0.94944688985974701</c:v>
                </c:pt>
                <c:pt idx="217">
                  <c:v>0.95569873514832249</c:v>
                </c:pt>
                <c:pt idx="218">
                  <c:v>0.96131193813458971</c:v>
                </c:pt>
                <c:pt idx="219">
                  <c:v>0.96633158990651513</c:v>
                </c:pt>
                <c:pt idx="220">
                  <c:v>0.970802508364488</c:v>
                </c:pt>
                <c:pt idx="221">
                  <c:v>0.97476875964489651</c:v>
                </c:pt>
                <c:pt idx="222">
                  <c:v>0.97827324313564379</c:v>
                </c:pt>
                <c:pt idx="223">
                  <c:v>0.98135734084263104</c:v>
                </c:pt>
                <c:pt idx="224">
                  <c:v>0.98406063032923519</c:v>
                </c:pt>
                <c:pt idx="225">
                  <c:v>0.98642065911008092</c:v>
                </c:pt>
                <c:pt idx="226">
                  <c:v>0.98847277725335214</c:v>
                </c:pt>
                <c:pt idx="227">
                  <c:v>0.99025002404065388</c:v>
                </c:pt>
                <c:pt idx="228">
                  <c:v>0.99178306384973458</c:v>
                </c:pt>
                <c:pt idx="229">
                  <c:v>0.99310016595552597</c:v>
                </c:pt>
                <c:pt idx="230">
                  <c:v>0.994227222675094</c:v>
                </c:pt>
                <c:pt idx="231">
                  <c:v>0.99518780019351383</c:v>
                </c:pt>
                <c:pt idx="232">
                  <c:v>0.99600321647815715</c:v>
                </c:pt>
                <c:pt idx="233">
                  <c:v>0.99669264089398146</c:v>
                </c:pt>
                <c:pt idx="234">
                  <c:v>0.9972732104467058</c:v>
                </c:pt>
                <c:pt idx="235">
                  <c:v>0.99776015797890083</c:v>
                </c:pt>
                <c:pt idx="236">
                  <c:v>0.99816694810166562</c:v>
                </c:pt>
                <c:pt idx="237">
                  <c:v>0.99850541713911334</c:v>
                </c:pt>
                <c:pt idx="238">
                  <c:v>0.99878591387404614</c:v>
                </c:pt>
                <c:pt idx="239">
                  <c:v>0.99901743839335344</c:v>
                </c:pt>
                <c:pt idx="240">
                  <c:v>0.9992077768261054</c:v>
                </c:pt>
                <c:pt idx="241">
                  <c:v>0.99936363023426578</c:v>
                </c:pt>
                <c:pt idx="242">
                  <c:v>0.99949073634654939</c:v>
                </c:pt>
                <c:pt idx="243">
                  <c:v>0.99959398321403825</c:v>
                </c:pt>
                <c:pt idx="244">
                  <c:v>0.99967751420806084</c:v>
                </c:pt>
                <c:pt idx="245">
                  <c:v>0.99974482407499898</c:v>
                </c:pt>
                <c:pt idx="246">
                  <c:v>0.99979884600942426</c:v>
                </c:pt>
                <c:pt idx="247">
                  <c:v>0.99984202990805204</c:v>
                </c:pt>
                <c:pt idx="248">
                  <c:v>0.99987641212536671</c:v>
                </c:pt>
                <c:pt idx="249">
                  <c:v>0.99990367717114137</c:v>
                </c:pt>
                <c:pt idx="250">
                  <c:v>0.99992521187472505</c:v>
                </c:pt>
                <c:pt idx="251">
                  <c:v>0.99994215259542274</c:v>
                </c:pt>
                <c:pt idx="252">
                  <c:v>0.99995542608714283</c:v>
                </c:pt>
                <c:pt idx="253">
                  <c:v>0.99996578463319408</c:v>
                </c:pt>
                <c:pt idx="254">
                  <c:v>0.9999738360579008</c:v>
                </c:pt>
                <c:pt idx="255">
                  <c:v>0.99998006919942495</c:v>
                </c:pt>
                <c:pt idx="256">
                  <c:v>0.99998487539629621</c:v>
                </c:pt>
                <c:pt idx="257">
                  <c:v>0.99998856650165613</c:v>
                </c:pt>
                <c:pt idx="258">
                  <c:v>0.99999138989667724</c:v>
                </c:pt>
                <c:pt idx="259">
                  <c:v>0.99999354093012716</c:v>
                </c:pt>
                <c:pt idx="260">
                  <c:v>0.99999517316630793</c:v>
                </c:pt>
                <c:pt idx="261">
                  <c:v>0.9999964067799223</c:v>
                </c:pt>
                <c:pt idx="262">
                  <c:v>0.99999733539477131</c:v>
                </c:pt>
                <c:pt idx="263">
                  <c:v>0.99999803162425571</c:v>
                </c:pt>
                <c:pt idx="264">
                  <c:v>0.99999855153586525</c:v>
                </c:pt>
                <c:pt idx="265">
                  <c:v>0.99999893822942243</c:v>
                </c:pt>
                <c:pt idx="266">
                  <c:v>0.99999922468987534</c:v>
                </c:pt>
                <c:pt idx="267">
                  <c:v>0.99999943604984076</c:v>
                </c:pt>
                <c:pt idx="268">
                  <c:v>0.99999959137474725</c:v>
                </c:pt>
                <c:pt idx="269">
                  <c:v>0.99999970506409885</c:v>
                </c:pt>
                <c:pt idx="270">
                  <c:v>0.99999978794582656</c:v>
                </c:pt>
                <c:pt idx="271">
                  <c:v>0.99999984812664888</c:v>
                </c:pt>
                <c:pt idx="272">
                  <c:v>0.99999989164954206</c:v>
                </c:pt>
                <c:pt idx="273">
                  <c:v>0.9999999229995542</c:v>
                </c:pt>
                <c:pt idx="274">
                  <c:v>0.99999994549103177</c:v>
                </c:pt>
                <c:pt idx="275">
                  <c:v>0.99999996156261184</c:v>
                </c:pt>
                <c:pt idx="276">
                  <c:v>0.99999997300085919</c:v>
                </c:pt>
                <c:pt idx="277">
                  <c:v>0.99999998110898924</c:v>
                </c:pt>
                <c:pt idx="278">
                  <c:v>0.99999998683355107</c:v>
                </c:pt>
                <c:pt idx="279">
                  <c:v>0.99999999085909075</c:v>
                </c:pt>
                <c:pt idx="280">
                  <c:v>0.99999999367855297</c:v>
                </c:pt>
                <c:pt idx="281">
                  <c:v>0.99999999564539177</c:v>
                </c:pt>
                <c:pt idx="282">
                  <c:v>0.99999999701196085</c:v>
                </c:pt>
                <c:pt idx="283">
                  <c:v>0.9999999979576637</c:v>
                </c:pt>
                <c:pt idx="284">
                  <c:v>0.9999999986094994</c:v>
                </c:pt>
                <c:pt idx="285">
                  <c:v>0.99999999905698789</c:v>
                </c:pt>
                <c:pt idx="286">
                  <c:v>0.99999999936296291</c:v>
                </c:pt>
                <c:pt idx="287">
                  <c:v>0.99999999957134023</c:v>
                </c:pt>
                <c:pt idx="288">
                  <c:v>0.9999999997126835</c:v>
                </c:pt>
                <c:pt idx="289">
                  <c:v>0.999999999808174</c:v>
                </c:pt>
                <c:pt idx="290">
                  <c:v>0.99999999987242882</c:v>
                </c:pt>
                <c:pt idx="291">
                  <c:v>0.99999999991549249</c:v>
                </c:pt>
                <c:pt idx="292">
                  <c:v>0.99999999994423849</c:v>
                </c:pt>
                <c:pt idx="293">
                  <c:v>0.99999999996335043</c:v>
                </c:pt>
                <c:pt idx="294">
                  <c:v>0.99999999997600619</c:v>
                </c:pt>
                <c:pt idx="295">
                  <c:v>0.99999999998435329</c:v>
                </c:pt>
                <c:pt idx="296">
                  <c:v>0.99999999998983657</c:v>
                </c:pt>
                <c:pt idx="297">
                  <c:v>0.99999999999342426</c:v>
                </c:pt>
                <c:pt idx="298">
                  <c:v>0.99999999999576228</c:v>
                </c:pt>
                <c:pt idx="299">
                  <c:v>0.99999999999727973</c:v>
                </c:pt>
                <c:pt idx="300">
                  <c:v>0.99999999999826072</c:v>
                </c:pt>
                <c:pt idx="301">
                  <c:v>0.99999999999889244</c:v>
                </c:pt>
                <c:pt idx="302">
                  <c:v>0.99999999999929756</c:v>
                </c:pt>
                <c:pt idx="303">
                  <c:v>0.99999999999955635</c:v>
                </c:pt>
                <c:pt idx="304">
                  <c:v>0.999999999999721</c:v>
                </c:pt>
                <c:pt idx="305">
                  <c:v>0.99999999999982536</c:v>
                </c:pt>
                <c:pt idx="306">
                  <c:v>0.9999999999998912</c:v>
                </c:pt>
                <c:pt idx="307">
                  <c:v>0.99999999999993261</c:v>
                </c:pt>
                <c:pt idx="308">
                  <c:v>0.99999999999995848</c:v>
                </c:pt>
                <c:pt idx="309">
                  <c:v>0.99999999999997469</c:v>
                </c:pt>
                <c:pt idx="310">
                  <c:v>0.99999999999998468</c:v>
                </c:pt>
                <c:pt idx="311">
                  <c:v>0.9999999999999909</c:v>
                </c:pt>
                <c:pt idx="312">
                  <c:v>0.99999999999999467</c:v>
                </c:pt>
                <c:pt idx="313">
                  <c:v>0.999999999999997</c:v>
                </c:pt>
                <c:pt idx="314">
                  <c:v>0.99999999999999845</c:v>
                </c:pt>
                <c:pt idx="315">
                  <c:v>0.99999999999999933</c:v>
                </c:pt>
                <c:pt idx="316">
                  <c:v>0.99999999999999989</c:v>
                </c:pt>
                <c:pt idx="317">
                  <c:v>1.0000000000000002</c:v>
                </c:pt>
                <c:pt idx="318">
                  <c:v>1.0000000000000004</c:v>
                </c:pt>
                <c:pt idx="319">
                  <c:v>1.0000000000000007</c:v>
                </c:pt>
                <c:pt idx="320">
                  <c:v>1.0000000000000007</c:v>
                </c:pt>
                <c:pt idx="321">
                  <c:v>1.0000000000000007</c:v>
                </c:pt>
                <c:pt idx="322">
                  <c:v>1.0000000000000007</c:v>
                </c:pt>
                <c:pt idx="323">
                  <c:v>1.0000000000000007</c:v>
                </c:pt>
                <c:pt idx="324">
                  <c:v>1.0000000000000007</c:v>
                </c:pt>
                <c:pt idx="325">
                  <c:v>1.0000000000000007</c:v>
                </c:pt>
                <c:pt idx="326">
                  <c:v>1.0000000000000007</c:v>
                </c:pt>
                <c:pt idx="327">
                  <c:v>1.0000000000000007</c:v>
                </c:pt>
                <c:pt idx="328">
                  <c:v>1.0000000000000007</c:v>
                </c:pt>
                <c:pt idx="329">
                  <c:v>1.0000000000000007</c:v>
                </c:pt>
                <c:pt idx="330">
                  <c:v>1.0000000000000007</c:v>
                </c:pt>
                <c:pt idx="331">
                  <c:v>1.0000000000000007</c:v>
                </c:pt>
                <c:pt idx="332">
                  <c:v>1.0000000000000007</c:v>
                </c:pt>
                <c:pt idx="333">
                  <c:v>1.0000000000000007</c:v>
                </c:pt>
                <c:pt idx="334">
                  <c:v>1.0000000000000007</c:v>
                </c:pt>
                <c:pt idx="335">
                  <c:v>1.0000000000000007</c:v>
                </c:pt>
                <c:pt idx="336">
                  <c:v>1.0000000000000007</c:v>
                </c:pt>
                <c:pt idx="337">
                  <c:v>1.0000000000000007</c:v>
                </c:pt>
                <c:pt idx="338">
                  <c:v>1.0000000000000007</c:v>
                </c:pt>
                <c:pt idx="339">
                  <c:v>1.0000000000000007</c:v>
                </c:pt>
                <c:pt idx="340">
                  <c:v>1.0000000000000007</c:v>
                </c:pt>
                <c:pt idx="341">
                  <c:v>1.0000000000000007</c:v>
                </c:pt>
                <c:pt idx="342">
                  <c:v>1.0000000000000007</c:v>
                </c:pt>
                <c:pt idx="343">
                  <c:v>1.0000000000000007</c:v>
                </c:pt>
                <c:pt idx="344">
                  <c:v>1.0000000000000007</c:v>
                </c:pt>
                <c:pt idx="345">
                  <c:v>1.0000000000000007</c:v>
                </c:pt>
                <c:pt idx="346">
                  <c:v>1.0000000000000007</c:v>
                </c:pt>
                <c:pt idx="347">
                  <c:v>1.0000000000000007</c:v>
                </c:pt>
                <c:pt idx="348">
                  <c:v>1.0000000000000007</c:v>
                </c:pt>
                <c:pt idx="349">
                  <c:v>1.0000000000000007</c:v>
                </c:pt>
                <c:pt idx="350">
                  <c:v>1.0000000000000007</c:v>
                </c:pt>
                <c:pt idx="351">
                  <c:v>1.0000000000000007</c:v>
                </c:pt>
                <c:pt idx="352">
                  <c:v>1.0000000000000007</c:v>
                </c:pt>
                <c:pt idx="353">
                  <c:v>1.0000000000000007</c:v>
                </c:pt>
                <c:pt idx="354">
                  <c:v>1.0000000000000007</c:v>
                </c:pt>
                <c:pt idx="355">
                  <c:v>1.0000000000000007</c:v>
                </c:pt>
                <c:pt idx="356">
                  <c:v>1.0000000000000007</c:v>
                </c:pt>
                <c:pt idx="357">
                  <c:v>1.0000000000000007</c:v>
                </c:pt>
                <c:pt idx="358">
                  <c:v>1.0000000000000007</c:v>
                </c:pt>
                <c:pt idx="359">
                  <c:v>1.0000000000000007</c:v>
                </c:pt>
                <c:pt idx="360">
                  <c:v>1.0000000000000007</c:v>
                </c:pt>
                <c:pt idx="361">
                  <c:v>1.0000000000000007</c:v>
                </c:pt>
                <c:pt idx="362">
                  <c:v>1.0000000000000007</c:v>
                </c:pt>
                <c:pt idx="363">
                  <c:v>1.0000000000000007</c:v>
                </c:pt>
                <c:pt idx="364">
                  <c:v>1.0000000000000007</c:v>
                </c:pt>
                <c:pt idx="365">
                  <c:v>1.0000000000000007</c:v>
                </c:pt>
                <c:pt idx="366">
                  <c:v>1.0000000000000007</c:v>
                </c:pt>
                <c:pt idx="367">
                  <c:v>1.0000000000000007</c:v>
                </c:pt>
                <c:pt idx="368">
                  <c:v>1.0000000000000007</c:v>
                </c:pt>
                <c:pt idx="369">
                  <c:v>1.0000000000000007</c:v>
                </c:pt>
                <c:pt idx="370">
                  <c:v>1.0000000000000007</c:v>
                </c:pt>
                <c:pt idx="371">
                  <c:v>1.0000000000000007</c:v>
                </c:pt>
                <c:pt idx="372">
                  <c:v>1.0000000000000007</c:v>
                </c:pt>
                <c:pt idx="373">
                  <c:v>1.0000000000000007</c:v>
                </c:pt>
                <c:pt idx="374">
                  <c:v>1.0000000000000007</c:v>
                </c:pt>
                <c:pt idx="375">
                  <c:v>1.0000000000000007</c:v>
                </c:pt>
                <c:pt idx="376">
                  <c:v>1.0000000000000007</c:v>
                </c:pt>
                <c:pt idx="377">
                  <c:v>1.0000000000000007</c:v>
                </c:pt>
                <c:pt idx="378">
                  <c:v>1.0000000000000007</c:v>
                </c:pt>
                <c:pt idx="379">
                  <c:v>1.0000000000000007</c:v>
                </c:pt>
                <c:pt idx="380">
                  <c:v>1.0000000000000007</c:v>
                </c:pt>
                <c:pt idx="381">
                  <c:v>1.0000000000000007</c:v>
                </c:pt>
                <c:pt idx="382">
                  <c:v>1.0000000000000007</c:v>
                </c:pt>
                <c:pt idx="383">
                  <c:v>1.0000000000000007</c:v>
                </c:pt>
                <c:pt idx="384">
                  <c:v>1.0000000000000007</c:v>
                </c:pt>
                <c:pt idx="385">
                  <c:v>1.0000000000000007</c:v>
                </c:pt>
                <c:pt idx="386">
                  <c:v>1.0000000000000007</c:v>
                </c:pt>
                <c:pt idx="387">
                  <c:v>1.0000000000000007</c:v>
                </c:pt>
                <c:pt idx="388">
                  <c:v>1.0000000000000007</c:v>
                </c:pt>
                <c:pt idx="389">
                  <c:v>1.0000000000000007</c:v>
                </c:pt>
                <c:pt idx="390">
                  <c:v>1.0000000000000007</c:v>
                </c:pt>
                <c:pt idx="391">
                  <c:v>1.0000000000000007</c:v>
                </c:pt>
                <c:pt idx="392">
                  <c:v>1.0000000000000007</c:v>
                </c:pt>
                <c:pt idx="393">
                  <c:v>1.0000000000000007</c:v>
                </c:pt>
                <c:pt idx="394">
                  <c:v>1.0000000000000007</c:v>
                </c:pt>
                <c:pt idx="395">
                  <c:v>1.0000000000000007</c:v>
                </c:pt>
                <c:pt idx="396">
                  <c:v>1.0000000000000007</c:v>
                </c:pt>
                <c:pt idx="397">
                  <c:v>1.0000000000000007</c:v>
                </c:pt>
                <c:pt idx="398">
                  <c:v>1.0000000000000007</c:v>
                </c:pt>
                <c:pt idx="399">
                  <c:v>1.0000000000000007</c:v>
                </c:pt>
              </c:numCache>
            </c:numRef>
          </c:yVal>
          <c:smooth val="1"/>
        </c:ser>
        <c:axId val="145816192"/>
        <c:axId val="146628992"/>
      </c:scatterChart>
      <c:valAx>
        <c:axId val="145816192"/>
        <c:scaling>
          <c:orientation val="minMax"/>
          <c:max val="20"/>
          <c:min val="-20"/>
        </c:scaling>
        <c:axPos val="b"/>
        <c:numFmt formatCode="0" sourceLinked="0"/>
        <c:tickLblPos val="nextTo"/>
        <c:crossAx val="146628992"/>
        <c:crosses val="autoZero"/>
        <c:crossBetween val="midCat"/>
      </c:valAx>
      <c:valAx>
        <c:axId val="146628992"/>
        <c:scaling>
          <c:orientation val="minMax"/>
          <c:max val="1.05"/>
          <c:min val="0"/>
        </c:scaling>
        <c:axPos val="l"/>
        <c:numFmt formatCode="General" sourceLinked="1"/>
        <c:tickLblPos val="nextTo"/>
        <c:crossAx val="145816192"/>
        <c:crosses val="autoZero"/>
        <c:crossBetween val="midCat"/>
      </c:valAx>
      <c:spPr>
        <a:solidFill>
          <a:schemeClr val="accent5">
            <a:lumMod val="20000"/>
            <a:lumOff val="80000"/>
          </a:schemeClr>
        </a:solidFill>
      </c:spPr>
    </c:plotArea>
  </c:chart>
  <c:spPr>
    <a:solidFill>
      <a:schemeClr val="accent3">
        <a:lumMod val="60000"/>
        <a:lumOff val="40000"/>
      </a:schemeClr>
    </a:solidFill>
    <a:ln w="9525">
      <a:solidFill>
        <a:schemeClr val="tx1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Hustota </a:t>
            </a:r>
            <a:r>
              <a:rPr lang="en-US" sz="1200"/>
              <a:t>exponenci</a:t>
            </a:r>
            <a:r>
              <a:rPr lang="cs-CZ" sz="1200"/>
              <a:t>álního rozdělení</a:t>
            </a:r>
            <a:endParaRPr lang="en-US" sz="1200"/>
          </a:p>
        </c:rich>
      </c:tx>
      <c:layout>
        <c:manualLayout>
          <c:xMode val="edge"/>
          <c:yMode val="edge"/>
          <c:x val="0.31758031777421447"/>
          <c:y val="3.5087719298245612E-2"/>
        </c:manualLayout>
      </c:layout>
    </c:title>
    <c:plotArea>
      <c:layout>
        <c:manualLayout>
          <c:layoutTarget val="inner"/>
          <c:xMode val="edge"/>
          <c:yMode val="edge"/>
          <c:x val="4.8830955854867304E-2"/>
          <c:y val="0.15059953032186787"/>
          <c:w val="0.90546213116928465"/>
          <c:h val="0.65945388405396699"/>
        </c:manualLayout>
      </c:layout>
      <c:scatterChart>
        <c:scatterStyle val="smoothMarker"/>
        <c:ser>
          <c:idx val="0"/>
          <c:order val="0"/>
          <c:tx>
            <c:strRef>
              <c:f>'Exponenciální rozdělení'!$Q$3</c:f>
              <c:strCache>
                <c:ptCount val="1"/>
                <c:pt idx="0">
                  <c:v>f(x)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'Exponenciální rozdělení'!$P$4:$P$403</c:f>
              <c:numCache>
                <c:formatCode>General</c:formatCode>
                <c:ptCount val="400"/>
                <c:pt idx="0" formatCode="0.00">
                  <c:v>0</c:v>
                </c:pt>
                <c:pt idx="1">
                  <c:v>0.5</c:v>
                </c:pt>
                <c:pt idx="2" formatCode="0.00">
                  <c:v>1</c:v>
                </c:pt>
                <c:pt idx="3">
                  <c:v>1.5</c:v>
                </c:pt>
                <c:pt idx="4" formatCode="0.00">
                  <c:v>2</c:v>
                </c:pt>
                <c:pt idx="5">
                  <c:v>2.5</c:v>
                </c:pt>
                <c:pt idx="6" formatCode="0.00">
                  <c:v>3</c:v>
                </c:pt>
                <c:pt idx="7">
                  <c:v>3.5</c:v>
                </c:pt>
                <c:pt idx="8" formatCode="0.00">
                  <c:v>4</c:v>
                </c:pt>
                <c:pt idx="9">
                  <c:v>4.5</c:v>
                </c:pt>
                <c:pt idx="10" formatCode="0.00">
                  <c:v>5</c:v>
                </c:pt>
                <c:pt idx="11">
                  <c:v>5.5</c:v>
                </c:pt>
                <c:pt idx="12" formatCode="0.00">
                  <c:v>6</c:v>
                </c:pt>
                <c:pt idx="13">
                  <c:v>6.5</c:v>
                </c:pt>
                <c:pt idx="14" formatCode="0.00">
                  <c:v>7</c:v>
                </c:pt>
                <c:pt idx="15">
                  <c:v>7.5</c:v>
                </c:pt>
                <c:pt idx="16" formatCode="0.00">
                  <c:v>8</c:v>
                </c:pt>
                <c:pt idx="17">
                  <c:v>8.5</c:v>
                </c:pt>
                <c:pt idx="18" formatCode="0.00">
                  <c:v>9</c:v>
                </c:pt>
                <c:pt idx="19">
                  <c:v>9.5</c:v>
                </c:pt>
                <c:pt idx="20" formatCode="0.00">
                  <c:v>10</c:v>
                </c:pt>
                <c:pt idx="21">
                  <c:v>10.5</c:v>
                </c:pt>
                <c:pt idx="22" formatCode="0.00">
                  <c:v>11</c:v>
                </c:pt>
                <c:pt idx="23">
                  <c:v>11.5</c:v>
                </c:pt>
                <c:pt idx="24" formatCode="0.00">
                  <c:v>12</c:v>
                </c:pt>
                <c:pt idx="25">
                  <c:v>12.5</c:v>
                </c:pt>
                <c:pt idx="26" formatCode="0.00">
                  <c:v>13</c:v>
                </c:pt>
                <c:pt idx="27">
                  <c:v>13.5</c:v>
                </c:pt>
                <c:pt idx="28" formatCode="0.00">
                  <c:v>14</c:v>
                </c:pt>
                <c:pt idx="29">
                  <c:v>14.5</c:v>
                </c:pt>
                <c:pt idx="30" formatCode="0.00">
                  <c:v>15</c:v>
                </c:pt>
                <c:pt idx="31">
                  <c:v>15.5</c:v>
                </c:pt>
                <c:pt idx="32" formatCode="0.00">
                  <c:v>16</c:v>
                </c:pt>
                <c:pt idx="33">
                  <c:v>16.5</c:v>
                </c:pt>
                <c:pt idx="34" formatCode="0.00">
                  <c:v>17</c:v>
                </c:pt>
                <c:pt idx="35">
                  <c:v>17.5</c:v>
                </c:pt>
                <c:pt idx="36" formatCode="0.00">
                  <c:v>18</c:v>
                </c:pt>
                <c:pt idx="37">
                  <c:v>18.5</c:v>
                </c:pt>
                <c:pt idx="38" formatCode="0.00">
                  <c:v>19</c:v>
                </c:pt>
                <c:pt idx="39">
                  <c:v>19.5</c:v>
                </c:pt>
                <c:pt idx="40" formatCode="0.00">
                  <c:v>20</c:v>
                </c:pt>
                <c:pt idx="41">
                  <c:v>20.5</c:v>
                </c:pt>
                <c:pt idx="42" formatCode="0.00">
                  <c:v>21</c:v>
                </c:pt>
                <c:pt idx="43">
                  <c:v>21.5</c:v>
                </c:pt>
                <c:pt idx="44" formatCode="0.00">
                  <c:v>22</c:v>
                </c:pt>
                <c:pt idx="45">
                  <c:v>22.5</c:v>
                </c:pt>
                <c:pt idx="46" formatCode="0.00">
                  <c:v>23</c:v>
                </c:pt>
                <c:pt idx="47">
                  <c:v>23.5</c:v>
                </c:pt>
                <c:pt idx="48" formatCode="0.00">
                  <c:v>24</c:v>
                </c:pt>
                <c:pt idx="49">
                  <c:v>24.5</c:v>
                </c:pt>
                <c:pt idx="50" formatCode="0.00">
                  <c:v>25</c:v>
                </c:pt>
                <c:pt idx="51">
                  <c:v>25.5</c:v>
                </c:pt>
                <c:pt idx="52" formatCode="0.00">
                  <c:v>26</c:v>
                </c:pt>
                <c:pt idx="53">
                  <c:v>26.5</c:v>
                </c:pt>
                <c:pt idx="54" formatCode="0.00">
                  <c:v>27</c:v>
                </c:pt>
                <c:pt idx="55">
                  <c:v>27.5</c:v>
                </c:pt>
                <c:pt idx="56" formatCode="0.00">
                  <c:v>28</c:v>
                </c:pt>
                <c:pt idx="57">
                  <c:v>28.5</c:v>
                </c:pt>
                <c:pt idx="58" formatCode="0.00">
                  <c:v>29</c:v>
                </c:pt>
                <c:pt idx="59">
                  <c:v>29.5</c:v>
                </c:pt>
                <c:pt idx="60" formatCode="0.00">
                  <c:v>30</c:v>
                </c:pt>
                <c:pt idx="61">
                  <c:v>30.5</c:v>
                </c:pt>
                <c:pt idx="62" formatCode="0.00">
                  <c:v>31</c:v>
                </c:pt>
                <c:pt idx="63">
                  <c:v>31.5</c:v>
                </c:pt>
                <c:pt idx="64" formatCode="0.00">
                  <c:v>32</c:v>
                </c:pt>
                <c:pt idx="65">
                  <c:v>32.5</c:v>
                </c:pt>
                <c:pt idx="66" formatCode="0.00">
                  <c:v>33</c:v>
                </c:pt>
                <c:pt idx="67">
                  <c:v>33.5</c:v>
                </c:pt>
                <c:pt idx="68" formatCode="0.00">
                  <c:v>34</c:v>
                </c:pt>
                <c:pt idx="69">
                  <c:v>34.5</c:v>
                </c:pt>
                <c:pt idx="70" formatCode="0.00">
                  <c:v>35</c:v>
                </c:pt>
                <c:pt idx="71">
                  <c:v>35.5</c:v>
                </c:pt>
                <c:pt idx="72" formatCode="0.00">
                  <c:v>36</c:v>
                </c:pt>
                <c:pt idx="73">
                  <c:v>36.5</c:v>
                </c:pt>
                <c:pt idx="74" formatCode="0.00">
                  <c:v>37</c:v>
                </c:pt>
                <c:pt idx="75">
                  <c:v>37.5</c:v>
                </c:pt>
                <c:pt idx="76" formatCode="0.00">
                  <c:v>38</c:v>
                </c:pt>
                <c:pt idx="77">
                  <c:v>38.5</c:v>
                </c:pt>
                <c:pt idx="78" formatCode="0.00">
                  <c:v>39</c:v>
                </c:pt>
                <c:pt idx="79">
                  <c:v>39.5</c:v>
                </c:pt>
                <c:pt idx="80" formatCode="0.00">
                  <c:v>40</c:v>
                </c:pt>
                <c:pt idx="81">
                  <c:v>40.5</c:v>
                </c:pt>
                <c:pt idx="82" formatCode="0.00">
                  <c:v>41</c:v>
                </c:pt>
                <c:pt idx="83">
                  <c:v>41.5</c:v>
                </c:pt>
                <c:pt idx="84" formatCode="0.00">
                  <c:v>42</c:v>
                </c:pt>
                <c:pt idx="85">
                  <c:v>42.5</c:v>
                </c:pt>
                <c:pt idx="86" formatCode="0.00">
                  <c:v>43</c:v>
                </c:pt>
                <c:pt idx="87">
                  <c:v>43.5</c:v>
                </c:pt>
                <c:pt idx="88" formatCode="0.00">
                  <c:v>44</c:v>
                </c:pt>
                <c:pt idx="89">
                  <c:v>44.5</c:v>
                </c:pt>
                <c:pt idx="90" formatCode="0.00">
                  <c:v>45</c:v>
                </c:pt>
                <c:pt idx="91">
                  <c:v>45.5</c:v>
                </c:pt>
                <c:pt idx="92" formatCode="0.00">
                  <c:v>46</c:v>
                </c:pt>
                <c:pt idx="93">
                  <c:v>46.5</c:v>
                </c:pt>
                <c:pt idx="94" formatCode="0.00">
                  <c:v>47</c:v>
                </c:pt>
                <c:pt idx="95">
                  <c:v>47.5</c:v>
                </c:pt>
                <c:pt idx="96" formatCode="0.00">
                  <c:v>48</c:v>
                </c:pt>
                <c:pt idx="97">
                  <c:v>48.5</c:v>
                </c:pt>
                <c:pt idx="98" formatCode="0.00">
                  <c:v>49</c:v>
                </c:pt>
                <c:pt idx="99">
                  <c:v>49.5</c:v>
                </c:pt>
                <c:pt idx="100" formatCode="0.00">
                  <c:v>50</c:v>
                </c:pt>
                <c:pt idx="101">
                  <c:v>50.5</c:v>
                </c:pt>
                <c:pt idx="102" formatCode="0.00">
                  <c:v>51</c:v>
                </c:pt>
                <c:pt idx="103">
                  <c:v>51.5</c:v>
                </c:pt>
                <c:pt idx="104" formatCode="0.00">
                  <c:v>52</c:v>
                </c:pt>
                <c:pt idx="105">
                  <c:v>52.5</c:v>
                </c:pt>
                <c:pt idx="106" formatCode="0.00">
                  <c:v>53</c:v>
                </c:pt>
                <c:pt idx="107">
                  <c:v>53.5</c:v>
                </c:pt>
                <c:pt idx="108" formatCode="0.00">
                  <c:v>54</c:v>
                </c:pt>
                <c:pt idx="109">
                  <c:v>54.5</c:v>
                </c:pt>
                <c:pt idx="110" formatCode="0.00">
                  <c:v>55</c:v>
                </c:pt>
                <c:pt idx="111">
                  <c:v>55.5</c:v>
                </c:pt>
                <c:pt idx="112" formatCode="0.00">
                  <c:v>56</c:v>
                </c:pt>
                <c:pt idx="113">
                  <c:v>56.5</c:v>
                </c:pt>
                <c:pt idx="114" formatCode="0.00">
                  <c:v>57</c:v>
                </c:pt>
                <c:pt idx="115">
                  <c:v>57.5</c:v>
                </c:pt>
                <c:pt idx="116" formatCode="0.00">
                  <c:v>58</c:v>
                </c:pt>
                <c:pt idx="117">
                  <c:v>58.5</c:v>
                </c:pt>
                <c:pt idx="118" formatCode="0.00">
                  <c:v>59</c:v>
                </c:pt>
                <c:pt idx="119">
                  <c:v>59.5</c:v>
                </c:pt>
                <c:pt idx="120" formatCode="0.00">
                  <c:v>60</c:v>
                </c:pt>
                <c:pt idx="121">
                  <c:v>60.5</c:v>
                </c:pt>
                <c:pt idx="122" formatCode="0.00">
                  <c:v>61</c:v>
                </c:pt>
                <c:pt idx="123">
                  <c:v>61.5</c:v>
                </c:pt>
                <c:pt idx="124" formatCode="0.00">
                  <c:v>62</c:v>
                </c:pt>
                <c:pt idx="125">
                  <c:v>62.5</c:v>
                </c:pt>
                <c:pt idx="126" formatCode="0.00">
                  <c:v>63</c:v>
                </c:pt>
                <c:pt idx="127">
                  <c:v>63.5</c:v>
                </c:pt>
                <c:pt idx="128" formatCode="0.00">
                  <c:v>64</c:v>
                </c:pt>
                <c:pt idx="129">
                  <c:v>64.5</c:v>
                </c:pt>
                <c:pt idx="130" formatCode="0.00">
                  <c:v>65</c:v>
                </c:pt>
                <c:pt idx="131">
                  <c:v>65.5</c:v>
                </c:pt>
                <c:pt idx="132" formatCode="0.00">
                  <c:v>66</c:v>
                </c:pt>
                <c:pt idx="133">
                  <c:v>66.5</c:v>
                </c:pt>
                <c:pt idx="134" formatCode="0.00">
                  <c:v>67</c:v>
                </c:pt>
                <c:pt idx="135">
                  <c:v>67.5</c:v>
                </c:pt>
                <c:pt idx="136" formatCode="0.00">
                  <c:v>68</c:v>
                </c:pt>
                <c:pt idx="137">
                  <c:v>68.5</c:v>
                </c:pt>
                <c:pt idx="138" formatCode="0.00">
                  <c:v>69</c:v>
                </c:pt>
                <c:pt idx="139">
                  <c:v>69.5</c:v>
                </c:pt>
                <c:pt idx="140" formatCode="0.00">
                  <c:v>70</c:v>
                </c:pt>
                <c:pt idx="141">
                  <c:v>70.5</c:v>
                </c:pt>
                <c:pt idx="142" formatCode="0.00">
                  <c:v>71</c:v>
                </c:pt>
                <c:pt idx="143">
                  <c:v>71.5</c:v>
                </c:pt>
                <c:pt idx="144" formatCode="0.00">
                  <c:v>72</c:v>
                </c:pt>
                <c:pt idx="145">
                  <c:v>72.5</c:v>
                </c:pt>
                <c:pt idx="146" formatCode="0.00">
                  <c:v>73</c:v>
                </c:pt>
                <c:pt idx="147">
                  <c:v>73.5</c:v>
                </c:pt>
                <c:pt idx="148" formatCode="0.00">
                  <c:v>74</c:v>
                </c:pt>
                <c:pt idx="149">
                  <c:v>74.5</c:v>
                </c:pt>
                <c:pt idx="150" formatCode="0.00">
                  <c:v>75</c:v>
                </c:pt>
                <c:pt idx="151">
                  <c:v>75.5</c:v>
                </c:pt>
                <c:pt idx="152" formatCode="0.00">
                  <c:v>76</c:v>
                </c:pt>
                <c:pt idx="153">
                  <c:v>76.5</c:v>
                </c:pt>
                <c:pt idx="154" formatCode="0.00">
                  <c:v>77</c:v>
                </c:pt>
                <c:pt idx="155">
                  <c:v>77.5</c:v>
                </c:pt>
                <c:pt idx="156" formatCode="0.00">
                  <c:v>78</c:v>
                </c:pt>
                <c:pt idx="157">
                  <c:v>78.5</c:v>
                </c:pt>
                <c:pt idx="158" formatCode="0.00">
                  <c:v>79</c:v>
                </c:pt>
                <c:pt idx="159">
                  <c:v>79.5</c:v>
                </c:pt>
                <c:pt idx="160" formatCode="0.00">
                  <c:v>80</c:v>
                </c:pt>
                <c:pt idx="161">
                  <c:v>80.5</c:v>
                </c:pt>
                <c:pt idx="162" formatCode="0.00">
                  <c:v>81</c:v>
                </c:pt>
                <c:pt idx="163">
                  <c:v>81.5</c:v>
                </c:pt>
                <c:pt idx="164" formatCode="0.00">
                  <c:v>82</c:v>
                </c:pt>
                <c:pt idx="165">
                  <c:v>82.5</c:v>
                </c:pt>
                <c:pt idx="166" formatCode="0.00">
                  <c:v>83</c:v>
                </c:pt>
                <c:pt idx="167">
                  <c:v>83.5</c:v>
                </c:pt>
                <c:pt idx="168" formatCode="0.00">
                  <c:v>84</c:v>
                </c:pt>
                <c:pt idx="169">
                  <c:v>84.5</c:v>
                </c:pt>
                <c:pt idx="170" formatCode="0.00">
                  <c:v>85</c:v>
                </c:pt>
                <c:pt idx="171">
                  <c:v>85.5</c:v>
                </c:pt>
                <c:pt idx="172" formatCode="0.00">
                  <c:v>86</c:v>
                </c:pt>
                <c:pt idx="173">
                  <c:v>86.5</c:v>
                </c:pt>
                <c:pt idx="174" formatCode="0.00">
                  <c:v>87</c:v>
                </c:pt>
                <c:pt idx="175">
                  <c:v>87.5</c:v>
                </c:pt>
                <c:pt idx="176" formatCode="0.00">
                  <c:v>88</c:v>
                </c:pt>
                <c:pt idx="177">
                  <c:v>88.5</c:v>
                </c:pt>
                <c:pt idx="178" formatCode="0.00">
                  <c:v>89</c:v>
                </c:pt>
                <c:pt idx="179">
                  <c:v>89.5</c:v>
                </c:pt>
                <c:pt idx="180" formatCode="0.00">
                  <c:v>90</c:v>
                </c:pt>
                <c:pt idx="181">
                  <c:v>90.5</c:v>
                </c:pt>
                <c:pt idx="182" formatCode="0.00">
                  <c:v>91</c:v>
                </c:pt>
                <c:pt idx="183">
                  <c:v>91.5</c:v>
                </c:pt>
                <c:pt idx="184" formatCode="0.00">
                  <c:v>92</c:v>
                </c:pt>
                <c:pt idx="185">
                  <c:v>92.5</c:v>
                </c:pt>
                <c:pt idx="186" formatCode="0.00">
                  <c:v>93</c:v>
                </c:pt>
                <c:pt idx="187">
                  <c:v>93.5</c:v>
                </c:pt>
                <c:pt idx="188" formatCode="0.00">
                  <c:v>94</c:v>
                </c:pt>
                <c:pt idx="189">
                  <c:v>94.5</c:v>
                </c:pt>
                <c:pt idx="190" formatCode="0.00">
                  <c:v>95</c:v>
                </c:pt>
                <c:pt idx="191">
                  <c:v>95.5</c:v>
                </c:pt>
                <c:pt idx="192" formatCode="0.00">
                  <c:v>96</c:v>
                </c:pt>
                <c:pt idx="193">
                  <c:v>96.5</c:v>
                </c:pt>
                <c:pt idx="194" formatCode="0.00">
                  <c:v>97</c:v>
                </c:pt>
                <c:pt idx="195">
                  <c:v>97.5</c:v>
                </c:pt>
                <c:pt idx="196" formatCode="0.00">
                  <c:v>98</c:v>
                </c:pt>
                <c:pt idx="197">
                  <c:v>98.5</c:v>
                </c:pt>
                <c:pt idx="198" formatCode="0.00">
                  <c:v>99</c:v>
                </c:pt>
                <c:pt idx="199">
                  <c:v>99.5</c:v>
                </c:pt>
                <c:pt idx="200" formatCode="0.00">
                  <c:v>100</c:v>
                </c:pt>
                <c:pt idx="201">
                  <c:v>100.5</c:v>
                </c:pt>
                <c:pt idx="202" formatCode="0.00">
                  <c:v>101</c:v>
                </c:pt>
                <c:pt idx="203">
                  <c:v>101.5</c:v>
                </c:pt>
                <c:pt idx="204" formatCode="0.00">
                  <c:v>102</c:v>
                </c:pt>
                <c:pt idx="205">
                  <c:v>102.5</c:v>
                </c:pt>
                <c:pt idx="206" formatCode="0.00">
                  <c:v>103</c:v>
                </c:pt>
                <c:pt idx="207">
                  <c:v>103.5</c:v>
                </c:pt>
                <c:pt idx="208" formatCode="0.00">
                  <c:v>104</c:v>
                </c:pt>
                <c:pt idx="209">
                  <c:v>104.5</c:v>
                </c:pt>
                <c:pt idx="210" formatCode="0.00">
                  <c:v>105</c:v>
                </c:pt>
                <c:pt idx="211">
                  <c:v>105.5</c:v>
                </c:pt>
                <c:pt idx="212" formatCode="0.00">
                  <c:v>106</c:v>
                </c:pt>
                <c:pt idx="213">
                  <c:v>106.5</c:v>
                </c:pt>
                <c:pt idx="214" formatCode="0.00">
                  <c:v>107</c:v>
                </c:pt>
                <c:pt idx="215">
                  <c:v>107.5</c:v>
                </c:pt>
                <c:pt idx="216" formatCode="0.00">
                  <c:v>108</c:v>
                </c:pt>
                <c:pt idx="217">
                  <c:v>108.5</c:v>
                </c:pt>
                <c:pt idx="218" formatCode="0.00">
                  <c:v>109</c:v>
                </c:pt>
                <c:pt idx="219">
                  <c:v>109.5</c:v>
                </c:pt>
                <c:pt idx="220" formatCode="0.00">
                  <c:v>110</c:v>
                </c:pt>
                <c:pt idx="221">
                  <c:v>110.5</c:v>
                </c:pt>
                <c:pt idx="222" formatCode="0.00">
                  <c:v>111</c:v>
                </c:pt>
                <c:pt idx="223">
                  <c:v>111.5</c:v>
                </c:pt>
                <c:pt idx="224" formatCode="0.00">
                  <c:v>112</c:v>
                </c:pt>
                <c:pt idx="225">
                  <c:v>112.5</c:v>
                </c:pt>
                <c:pt idx="226" formatCode="0.00">
                  <c:v>113</c:v>
                </c:pt>
                <c:pt idx="227">
                  <c:v>113.5</c:v>
                </c:pt>
                <c:pt idx="228" formatCode="0.00">
                  <c:v>114</c:v>
                </c:pt>
                <c:pt idx="229">
                  <c:v>114.5</c:v>
                </c:pt>
                <c:pt idx="230" formatCode="0.00">
                  <c:v>115</c:v>
                </c:pt>
                <c:pt idx="231">
                  <c:v>115.5</c:v>
                </c:pt>
                <c:pt idx="232" formatCode="0.00">
                  <c:v>116</c:v>
                </c:pt>
                <c:pt idx="233">
                  <c:v>116.5</c:v>
                </c:pt>
                <c:pt idx="234" formatCode="0.00">
                  <c:v>117</c:v>
                </c:pt>
                <c:pt idx="235">
                  <c:v>117.5</c:v>
                </c:pt>
                <c:pt idx="236" formatCode="0.00">
                  <c:v>118</c:v>
                </c:pt>
                <c:pt idx="237">
                  <c:v>118.5</c:v>
                </c:pt>
                <c:pt idx="238" formatCode="0.00">
                  <c:v>119</c:v>
                </c:pt>
                <c:pt idx="239">
                  <c:v>119.5</c:v>
                </c:pt>
                <c:pt idx="240" formatCode="0.00">
                  <c:v>120</c:v>
                </c:pt>
                <c:pt idx="241">
                  <c:v>120.5</c:v>
                </c:pt>
                <c:pt idx="242" formatCode="0.00">
                  <c:v>121</c:v>
                </c:pt>
                <c:pt idx="243">
                  <c:v>121.5</c:v>
                </c:pt>
                <c:pt idx="244" formatCode="0.00">
                  <c:v>122</c:v>
                </c:pt>
                <c:pt idx="245">
                  <c:v>122.5</c:v>
                </c:pt>
                <c:pt idx="246" formatCode="0.00">
                  <c:v>123</c:v>
                </c:pt>
                <c:pt idx="247">
                  <c:v>123.5</c:v>
                </c:pt>
                <c:pt idx="248" formatCode="0.00">
                  <c:v>124</c:v>
                </c:pt>
                <c:pt idx="249">
                  <c:v>124.5</c:v>
                </c:pt>
                <c:pt idx="250" formatCode="0.00">
                  <c:v>125</c:v>
                </c:pt>
                <c:pt idx="251">
                  <c:v>125.5</c:v>
                </c:pt>
                <c:pt idx="252" formatCode="0.00">
                  <c:v>126</c:v>
                </c:pt>
                <c:pt idx="253">
                  <c:v>126.5</c:v>
                </c:pt>
                <c:pt idx="254" formatCode="0.00">
                  <c:v>127</c:v>
                </c:pt>
                <c:pt idx="255">
                  <c:v>127.5</c:v>
                </c:pt>
                <c:pt idx="256" formatCode="0.00">
                  <c:v>128</c:v>
                </c:pt>
                <c:pt idx="257">
                  <c:v>128.5</c:v>
                </c:pt>
                <c:pt idx="258" formatCode="0.00">
                  <c:v>129</c:v>
                </c:pt>
                <c:pt idx="259">
                  <c:v>129.5</c:v>
                </c:pt>
                <c:pt idx="260" formatCode="0.00">
                  <c:v>130</c:v>
                </c:pt>
                <c:pt idx="261">
                  <c:v>130.5</c:v>
                </c:pt>
                <c:pt idx="262" formatCode="0.00">
                  <c:v>131</c:v>
                </c:pt>
                <c:pt idx="263">
                  <c:v>131.5</c:v>
                </c:pt>
                <c:pt idx="264" formatCode="0.00">
                  <c:v>132</c:v>
                </c:pt>
                <c:pt idx="265">
                  <c:v>132.5</c:v>
                </c:pt>
                <c:pt idx="266" formatCode="0.00">
                  <c:v>133</c:v>
                </c:pt>
                <c:pt idx="267">
                  <c:v>133.5</c:v>
                </c:pt>
                <c:pt idx="268" formatCode="0.00">
                  <c:v>134</c:v>
                </c:pt>
                <c:pt idx="269">
                  <c:v>134.5</c:v>
                </c:pt>
                <c:pt idx="270" formatCode="0.00">
                  <c:v>135</c:v>
                </c:pt>
                <c:pt idx="271">
                  <c:v>135.5</c:v>
                </c:pt>
                <c:pt idx="272" formatCode="0.00">
                  <c:v>136</c:v>
                </c:pt>
                <c:pt idx="273">
                  <c:v>136.5</c:v>
                </c:pt>
                <c:pt idx="274" formatCode="0.00">
                  <c:v>137</c:v>
                </c:pt>
                <c:pt idx="275">
                  <c:v>137.5</c:v>
                </c:pt>
                <c:pt idx="276" formatCode="0.00">
                  <c:v>138</c:v>
                </c:pt>
                <c:pt idx="277">
                  <c:v>138.5</c:v>
                </c:pt>
                <c:pt idx="278" formatCode="0.00">
                  <c:v>139</c:v>
                </c:pt>
                <c:pt idx="279">
                  <c:v>139.5</c:v>
                </c:pt>
                <c:pt idx="280" formatCode="0.00">
                  <c:v>140</c:v>
                </c:pt>
                <c:pt idx="281">
                  <c:v>140.5</c:v>
                </c:pt>
                <c:pt idx="282" formatCode="0.00">
                  <c:v>141</c:v>
                </c:pt>
                <c:pt idx="283">
                  <c:v>141.5</c:v>
                </c:pt>
                <c:pt idx="284" formatCode="0.00">
                  <c:v>142</c:v>
                </c:pt>
                <c:pt idx="285">
                  <c:v>142.5</c:v>
                </c:pt>
                <c:pt idx="286" formatCode="0.00">
                  <c:v>143</c:v>
                </c:pt>
                <c:pt idx="287">
                  <c:v>143.5</c:v>
                </c:pt>
                <c:pt idx="288" formatCode="0.00">
                  <c:v>144</c:v>
                </c:pt>
                <c:pt idx="289">
                  <c:v>144.5</c:v>
                </c:pt>
                <c:pt idx="290" formatCode="0.00">
                  <c:v>145</c:v>
                </c:pt>
                <c:pt idx="291">
                  <c:v>145.5</c:v>
                </c:pt>
                <c:pt idx="292" formatCode="0.00">
                  <c:v>146</c:v>
                </c:pt>
                <c:pt idx="293">
                  <c:v>146.5</c:v>
                </c:pt>
                <c:pt idx="294" formatCode="0.00">
                  <c:v>147</c:v>
                </c:pt>
                <c:pt idx="295">
                  <c:v>147.5</c:v>
                </c:pt>
                <c:pt idx="296" formatCode="0.00">
                  <c:v>148</c:v>
                </c:pt>
                <c:pt idx="297">
                  <c:v>148.5</c:v>
                </c:pt>
                <c:pt idx="298" formatCode="0.00">
                  <c:v>149</c:v>
                </c:pt>
                <c:pt idx="299">
                  <c:v>149.5</c:v>
                </c:pt>
                <c:pt idx="300" formatCode="0.00">
                  <c:v>150</c:v>
                </c:pt>
                <c:pt idx="301">
                  <c:v>150.5</c:v>
                </c:pt>
                <c:pt idx="302" formatCode="0.00">
                  <c:v>151</c:v>
                </c:pt>
                <c:pt idx="303">
                  <c:v>151.5</c:v>
                </c:pt>
                <c:pt idx="304" formatCode="0.00">
                  <c:v>152</c:v>
                </c:pt>
                <c:pt idx="305">
                  <c:v>152.5</c:v>
                </c:pt>
                <c:pt idx="306" formatCode="0.00">
                  <c:v>153</c:v>
                </c:pt>
                <c:pt idx="307">
                  <c:v>153.5</c:v>
                </c:pt>
                <c:pt idx="308" formatCode="0.00">
                  <c:v>154</c:v>
                </c:pt>
                <c:pt idx="309">
                  <c:v>154.5</c:v>
                </c:pt>
                <c:pt idx="310" formatCode="0.00">
                  <c:v>155</c:v>
                </c:pt>
                <c:pt idx="311">
                  <c:v>155.5</c:v>
                </c:pt>
                <c:pt idx="312" formatCode="0.00">
                  <c:v>156</c:v>
                </c:pt>
                <c:pt idx="313">
                  <c:v>156.5</c:v>
                </c:pt>
                <c:pt idx="314" formatCode="0.00">
                  <c:v>157</c:v>
                </c:pt>
                <c:pt idx="315">
                  <c:v>157.5</c:v>
                </c:pt>
                <c:pt idx="316" formatCode="0.00">
                  <c:v>158</c:v>
                </c:pt>
                <c:pt idx="317">
                  <c:v>158.5</c:v>
                </c:pt>
                <c:pt idx="318" formatCode="0.00">
                  <c:v>159</c:v>
                </c:pt>
                <c:pt idx="319">
                  <c:v>159.5</c:v>
                </c:pt>
                <c:pt idx="320" formatCode="0.00">
                  <c:v>160</c:v>
                </c:pt>
                <c:pt idx="321">
                  <c:v>160.5</c:v>
                </c:pt>
                <c:pt idx="322" formatCode="0.00">
                  <c:v>161</c:v>
                </c:pt>
                <c:pt idx="323">
                  <c:v>161.5</c:v>
                </c:pt>
                <c:pt idx="324" formatCode="0.00">
                  <c:v>162</c:v>
                </c:pt>
                <c:pt idx="325">
                  <c:v>162.5</c:v>
                </c:pt>
                <c:pt idx="326" formatCode="0.00">
                  <c:v>163</c:v>
                </c:pt>
                <c:pt idx="327">
                  <c:v>163.5</c:v>
                </c:pt>
                <c:pt idx="328" formatCode="0.00">
                  <c:v>164</c:v>
                </c:pt>
                <c:pt idx="329">
                  <c:v>164.5</c:v>
                </c:pt>
                <c:pt idx="330" formatCode="0.00">
                  <c:v>165</c:v>
                </c:pt>
                <c:pt idx="331">
                  <c:v>165.5</c:v>
                </c:pt>
                <c:pt idx="332" formatCode="0.00">
                  <c:v>166</c:v>
                </c:pt>
                <c:pt idx="333">
                  <c:v>166.5</c:v>
                </c:pt>
                <c:pt idx="334" formatCode="0.00">
                  <c:v>167</c:v>
                </c:pt>
                <c:pt idx="335">
                  <c:v>167.5</c:v>
                </c:pt>
                <c:pt idx="336" formatCode="0.00">
                  <c:v>168</c:v>
                </c:pt>
                <c:pt idx="337">
                  <c:v>168.5</c:v>
                </c:pt>
                <c:pt idx="338" formatCode="0.00">
                  <c:v>169</c:v>
                </c:pt>
                <c:pt idx="339">
                  <c:v>169.5</c:v>
                </c:pt>
                <c:pt idx="340" formatCode="0.00">
                  <c:v>170</c:v>
                </c:pt>
                <c:pt idx="341">
                  <c:v>170.5</c:v>
                </c:pt>
                <c:pt idx="342" formatCode="0.00">
                  <c:v>171</c:v>
                </c:pt>
                <c:pt idx="343">
                  <c:v>171.5</c:v>
                </c:pt>
                <c:pt idx="344" formatCode="0.00">
                  <c:v>172</c:v>
                </c:pt>
                <c:pt idx="345">
                  <c:v>172.5</c:v>
                </c:pt>
                <c:pt idx="346" formatCode="0.00">
                  <c:v>173</c:v>
                </c:pt>
                <c:pt idx="347">
                  <c:v>173.5</c:v>
                </c:pt>
                <c:pt idx="348" formatCode="0.00">
                  <c:v>174</c:v>
                </c:pt>
                <c:pt idx="349">
                  <c:v>174.5</c:v>
                </c:pt>
                <c:pt idx="350" formatCode="0.00">
                  <c:v>175</c:v>
                </c:pt>
                <c:pt idx="351">
                  <c:v>175.5</c:v>
                </c:pt>
                <c:pt idx="352" formatCode="0.00">
                  <c:v>176</c:v>
                </c:pt>
                <c:pt idx="353">
                  <c:v>176.5</c:v>
                </c:pt>
                <c:pt idx="354" formatCode="0.00">
                  <c:v>177</c:v>
                </c:pt>
                <c:pt idx="355">
                  <c:v>177.5</c:v>
                </c:pt>
                <c:pt idx="356" formatCode="0.00">
                  <c:v>178</c:v>
                </c:pt>
                <c:pt idx="357">
                  <c:v>178.5</c:v>
                </c:pt>
                <c:pt idx="358" formatCode="0.00">
                  <c:v>179</c:v>
                </c:pt>
                <c:pt idx="359">
                  <c:v>179.5</c:v>
                </c:pt>
                <c:pt idx="360" formatCode="0.00">
                  <c:v>180</c:v>
                </c:pt>
                <c:pt idx="361">
                  <c:v>180.5</c:v>
                </c:pt>
                <c:pt idx="362" formatCode="0.00">
                  <c:v>181</c:v>
                </c:pt>
                <c:pt idx="363">
                  <c:v>181.5</c:v>
                </c:pt>
                <c:pt idx="364" formatCode="0.00">
                  <c:v>182</c:v>
                </c:pt>
                <c:pt idx="365">
                  <c:v>182.5</c:v>
                </c:pt>
                <c:pt idx="366" formatCode="0.00">
                  <c:v>183</c:v>
                </c:pt>
                <c:pt idx="367">
                  <c:v>183.5</c:v>
                </c:pt>
                <c:pt idx="368" formatCode="0.00">
                  <c:v>184</c:v>
                </c:pt>
                <c:pt idx="369">
                  <c:v>184.5</c:v>
                </c:pt>
                <c:pt idx="370" formatCode="0.00">
                  <c:v>185</c:v>
                </c:pt>
                <c:pt idx="371">
                  <c:v>185.5</c:v>
                </c:pt>
                <c:pt idx="372" formatCode="0.00">
                  <c:v>186</c:v>
                </c:pt>
                <c:pt idx="373">
                  <c:v>186.5</c:v>
                </c:pt>
                <c:pt idx="374" formatCode="0.00">
                  <c:v>187</c:v>
                </c:pt>
                <c:pt idx="375">
                  <c:v>187.5</c:v>
                </c:pt>
                <c:pt idx="376" formatCode="0.00">
                  <c:v>188</c:v>
                </c:pt>
                <c:pt idx="377">
                  <c:v>188.5</c:v>
                </c:pt>
                <c:pt idx="378" formatCode="0.00">
                  <c:v>189</c:v>
                </c:pt>
                <c:pt idx="379">
                  <c:v>189.5</c:v>
                </c:pt>
                <c:pt idx="380" formatCode="0.00">
                  <c:v>190</c:v>
                </c:pt>
                <c:pt idx="381">
                  <c:v>190.5</c:v>
                </c:pt>
                <c:pt idx="382" formatCode="0.00">
                  <c:v>191</c:v>
                </c:pt>
                <c:pt idx="383">
                  <c:v>191.5</c:v>
                </c:pt>
                <c:pt idx="384" formatCode="0.00">
                  <c:v>192</c:v>
                </c:pt>
                <c:pt idx="385">
                  <c:v>192.5</c:v>
                </c:pt>
                <c:pt idx="386" formatCode="0.00">
                  <c:v>193</c:v>
                </c:pt>
                <c:pt idx="387">
                  <c:v>193.5</c:v>
                </c:pt>
                <c:pt idx="388" formatCode="0.00">
                  <c:v>194</c:v>
                </c:pt>
                <c:pt idx="389">
                  <c:v>194.5</c:v>
                </c:pt>
                <c:pt idx="390" formatCode="0.00">
                  <c:v>195</c:v>
                </c:pt>
                <c:pt idx="391">
                  <c:v>195.5</c:v>
                </c:pt>
                <c:pt idx="392" formatCode="0.00">
                  <c:v>196</c:v>
                </c:pt>
                <c:pt idx="393">
                  <c:v>196.5</c:v>
                </c:pt>
                <c:pt idx="394" formatCode="0.00">
                  <c:v>197</c:v>
                </c:pt>
                <c:pt idx="395">
                  <c:v>197.5</c:v>
                </c:pt>
                <c:pt idx="396" formatCode="0.00">
                  <c:v>198</c:v>
                </c:pt>
                <c:pt idx="397">
                  <c:v>198.5</c:v>
                </c:pt>
                <c:pt idx="398" formatCode="0.00">
                  <c:v>199</c:v>
                </c:pt>
                <c:pt idx="399">
                  <c:v>199.5</c:v>
                </c:pt>
              </c:numCache>
            </c:numRef>
          </c:xVal>
          <c:yVal>
            <c:numRef>
              <c:f>'Exponenciální rozdělení'!$Q$4:$Q$403</c:f>
              <c:numCache>
                <c:formatCode>General</c:formatCode>
                <c:ptCount val="400"/>
                <c:pt idx="0">
                  <c:v>0.15873015873015872</c:v>
                </c:pt>
                <c:pt idx="1">
                  <c:v>0.14661946636635706</c:v>
                </c:pt>
                <c:pt idx="2">
                  <c:v>0.13543278788059845</c:v>
                </c:pt>
                <c:pt idx="3">
                  <c:v>0.12509962345163667</c:v>
                </c:pt>
                <c:pt idx="4">
                  <c:v>0.1155548522086004</c:v>
                </c:pt>
                <c:pt idx="5">
                  <c:v>0.10673832183126997</c:v>
                </c:pt>
                <c:pt idx="6">
                  <c:v>9.8594469462770076E-2</c:v>
                </c:pt>
                <c:pt idx="7">
                  <c:v>9.1071971545624242E-2</c:v>
                </c:pt>
                <c:pt idx="8">
                  <c:v>8.4123420374394339E-2</c:v>
                </c:pt>
                <c:pt idx="9">
                  <c:v>7.7705025326500504E-2</c:v>
                </c:pt>
                <c:pt idx="10">
                  <c:v>7.1776336888341313E-2</c:v>
                </c:pt>
                <c:pt idx="11">
                  <c:v>6.6299991737492972E-2</c:v>
                </c:pt>
                <c:pt idx="12">
                  <c:v>6.1241477274464141E-2</c:v>
                </c:pt>
                <c:pt idx="13">
                  <c:v>5.6568914120056699E-2</c:v>
                </c:pt>
                <c:pt idx="14">
                  <c:v>5.2252855207604053E-2</c:v>
                </c:pt>
                <c:pt idx="15">
                  <c:v>4.82661002039418E-2</c:v>
                </c:pt>
                <c:pt idx="16">
                  <c:v>4.4583524089568512E-2</c:v>
                </c:pt>
                <c:pt idx="17">
                  <c:v>4.1181918817688214E-2</c:v>
                </c:pt>
                <c:pt idx="18">
                  <c:v>3.8039847054250134E-2</c:v>
                </c:pt>
                <c:pt idx="19">
                  <c:v>3.5137507077237555E-2</c:v>
                </c:pt>
                <c:pt idx="20">
                  <c:v>3.2456607983784594E-2</c:v>
                </c:pt>
                <c:pt idx="21">
                  <c:v>2.9980254418660611E-2</c:v>
                </c:pt>
                <c:pt idx="22">
                  <c:v>2.7692840097667312E-2</c:v>
                </c:pt>
                <c:pt idx="23">
                  <c:v>2.5579949454919673E-2</c:v>
                </c:pt>
                <c:pt idx="24">
                  <c:v>2.3628266794179863E-2</c:v>
                </c:pt>
                <c:pt idx="25">
                  <c:v>2.182549237170477E-2</c:v>
                </c:pt>
                <c:pt idx="26">
                  <c:v>2.0160264881750805E-2</c:v>
                </c:pt>
                <c:pt idx="27">
                  <c:v>1.8622089856230283E-2</c:v>
                </c:pt>
                <c:pt idx="28">
                  <c:v>1.7201273527285055E-2</c:v>
                </c:pt>
                <c:pt idx="29">
                  <c:v>1.5888861735971364E-2</c:v>
                </c:pt>
                <c:pt idx="30">
                  <c:v>1.4676583502050792E-2</c:v>
                </c:pt>
                <c:pt idx="31">
                  <c:v>1.3556798899257396E-2</c:v>
                </c:pt>
                <c:pt idx="32">
                  <c:v>1.2522450907544357E-2</c:v>
                </c:pt>
                <c:pt idx="33">
                  <c:v>1.1567020938877258E-2</c:v>
                </c:pt>
                <c:pt idx="34">
                  <c:v>1.0684487756291973E-2</c:v>
                </c:pt>
                <c:pt idx="35">
                  <c:v>9.8692895273200503E-3</c:v>
                </c:pt>
                <c:pt idx="36">
                  <c:v>9.116288772637678E-3</c:v>
                </c:pt>
                <c:pt idx="37">
                  <c:v>8.4207399890402143E-3</c:v>
                </c:pt>
                <c:pt idx="38">
                  <c:v>7.7782597426983924E-3</c:v>
                </c:pt>
                <c:pt idx="39">
                  <c:v>7.1847990442201462E-3</c:v>
                </c:pt>
                <c:pt idx="40">
                  <c:v>6.6366178314223399E-3</c:v>
                </c:pt>
                <c:pt idx="41">
                  <c:v>6.1302613989997375E-3</c:v>
                </c:pt>
                <c:pt idx="42">
                  <c:v>5.6625386265480009E-3</c:v>
                </c:pt>
                <c:pt idx="43">
                  <c:v>5.230501867731119E-3</c:v>
                </c:pt>
                <c:pt idx="44">
                  <c:v>4.8314283738523141E-3</c:v>
                </c:pt>
                <c:pt idx="45">
                  <c:v>4.4628031347574669E-3</c:v>
                </c:pt>
                <c:pt idx="46">
                  <c:v>4.1223030289323451E-3</c:v>
                </c:pt>
                <c:pt idx="47">
                  <c:v>3.8077821829056112E-3</c:v>
                </c:pt>
                <c:pt idx="48">
                  <c:v>3.5172584476907401E-3</c:v>
                </c:pt>
                <c:pt idx="49">
                  <c:v>3.2489009070397592E-3</c:v>
                </c:pt>
                <c:pt idx="50">
                  <c:v>3.0010183387842613E-3</c:v>
                </c:pt>
                <c:pt idx="51">
                  <c:v>2.7720485565456577E-3</c:v>
                </c:pt>
                <c:pt idx="52">
                  <c:v>2.5605485646448358E-3</c:v>
                </c:pt>
                <c:pt idx="53">
                  <c:v>2.365185464166213E-3</c:v>
                </c:pt>
                <c:pt idx="54">
                  <c:v>2.1847280528651432E-3</c:v>
                </c:pt>
                <c:pt idx="55">
                  <c:v>2.0180390659801954E-3</c:v>
                </c:pt>
                <c:pt idx="56">
                  <c:v>1.8640680090510095E-3</c:v>
                </c:pt>
                <c:pt idx="57">
                  <c:v>1.7218445375732376E-3</c:v>
                </c:pt>
                <c:pt idx="58">
                  <c:v>1.5904723417683347E-3</c:v>
                </c:pt>
                <c:pt idx="59">
                  <c:v>1.4691234979292984E-3</c:v>
                </c:pt>
                <c:pt idx="60">
                  <c:v>1.3570332507438177E-3</c:v>
                </c:pt>
                <c:pt idx="61">
                  <c:v>1.2534951937124069E-3</c:v>
                </c:pt>
                <c:pt idx="62">
                  <c:v>1.1578568172879113E-3</c:v>
                </c:pt>
                <c:pt idx="63">
                  <c:v>1.0695153966802328E-3</c:v>
                </c:pt>
                <c:pt idx="64">
                  <c:v>9.8791419341070835E-4</c:v>
                </c:pt>
                <c:pt idx="65">
                  <c:v>9.1253894667785737E-4</c:v>
                </c:pt>
                <c:pt idx="66">
                  <c:v>8.4291463242267711E-4</c:v>
                </c:pt>
                <c:pt idx="67">
                  <c:v>7.7860246966870387E-4</c:v>
                </c:pt>
                <c:pt idx="68">
                  <c:v>7.1919715527042464E-4</c:v>
                </c:pt>
                <c:pt idx="69">
                  <c:v>6.6432430964309533E-4</c:v>
                </c:pt>
                <c:pt idx="70">
                  <c:v>6.1363811737663609E-4</c:v>
                </c:pt>
                <c:pt idx="71">
                  <c:v>5.668191478644559E-4</c:v>
                </c:pt>
                <c:pt idx="72">
                  <c:v>5.2357234221255455E-4</c:v>
                </c:pt>
                <c:pt idx="73">
                  <c:v>4.8362515374214689E-4</c:v>
                </c:pt>
                <c:pt idx="74">
                  <c:v>4.4672583036703222E-4</c:v>
                </c:pt>
                <c:pt idx="75">
                  <c:v>4.1264182802103682E-4</c:v>
                </c:pt>
                <c:pt idx="76">
                  <c:v>3.8115834513675954E-4</c:v>
                </c:pt>
                <c:pt idx="77">
                  <c:v>3.5207696893972332E-4</c:v>
                </c:pt>
                <c:pt idx="78">
                  <c:v>3.2521442502670837E-4</c:v>
                </c:pt>
                <c:pt idx="79">
                  <c:v>3.0040142234796275E-4</c:v>
                </c:pt>
                <c:pt idx="80">
                  <c:v>2.7748158631422367E-4</c:v>
                </c:pt>
                <c:pt idx="81">
                  <c:v>2.5631047330485493E-4</c:v>
                </c:pt>
                <c:pt idx="82">
                  <c:v>2.3675466036641717E-4</c:v>
                </c:pt>
                <c:pt idx="83">
                  <c:v>2.1869090436483487E-4</c:v>
                </c:pt>
                <c:pt idx="84">
                  <c:v>2.0200536529203317E-4</c:v>
                </c:pt>
                <c:pt idx="85">
                  <c:v>1.8659288883223114E-4</c:v>
                </c:pt>
                <c:pt idx="86">
                  <c:v>1.7235634366653398E-4</c:v>
                </c:pt>
                <c:pt idx="87">
                  <c:v>1.592060093394351E-4</c:v>
                </c:pt>
                <c:pt idx="88">
                  <c:v>1.4705901082949087E-4</c:v>
                </c:pt>
                <c:pt idx="89">
                  <c:v>1.3583879626076096E-4</c:v>
                </c:pt>
                <c:pt idx="90">
                  <c:v>1.2547465446348681E-4</c:v>
                </c:pt>
                <c:pt idx="91">
                  <c:v>1.1590126934361874E-4</c:v>
                </c:pt>
                <c:pt idx="92">
                  <c:v>1.0705830825277217E-4</c:v>
                </c:pt>
                <c:pt idx="93">
                  <c:v>9.8890041764470446E-5</c:v>
                </c:pt>
                <c:pt idx="94">
                  <c:v>9.1344992460456575E-5</c:v>
                </c:pt>
                <c:pt idx="95">
                  <c:v>8.4375610513683585E-5</c:v>
                </c:pt>
                <c:pt idx="96">
                  <c:v>7.7937974023466818E-5</c:v>
                </c:pt>
                <c:pt idx="97">
                  <c:v>7.1991512214272959E-5</c:v>
                </c:pt>
                <c:pt idx="98">
                  <c:v>6.6498749753711765E-5</c:v>
                </c:pt>
                <c:pt idx="99">
                  <c:v>6.1425070578390573E-5</c:v>
                </c:pt>
                <c:pt idx="100">
                  <c:v>5.6738499739232524E-5</c:v>
                </c:pt>
                <c:pt idx="101">
                  <c:v>5.2409501891421936E-5</c:v>
                </c:pt>
                <c:pt idx="102">
                  <c:v>4.8410795159035261E-5</c:v>
                </c:pt>
                <c:pt idx="103">
                  <c:v>4.4717179201309281E-5</c:v>
                </c:pt>
                <c:pt idx="104">
                  <c:v>4.1305376396999796E-5</c:v>
                </c:pt>
                <c:pt idx="105">
                  <c:v>3.815388514595468E-5</c:v>
                </c:pt>
                <c:pt idx="106">
                  <c:v>3.5242844363389807E-5</c:v>
                </c:pt>
                <c:pt idx="107">
                  <c:v>3.2553908312894583E-5</c:v>
                </c:pt>
                <c:pt idx="108">
                  <c:v>3.007013098934829E-5</c:v>
                </c:pt>
                <c:pt idx="109">
                  <c:v>2.777585932311564E-5</c:v>
                </c:pt>
                <c:pt idx="110">
                  <c:v>2.5656634532479989E-5</c:v>
                </c:pt>
                <c:pt idx="111">
                  <c:v>2.369910100262585E-5</c:v>
                </c:pt>
                <c:pt idx="112">
                  <c:v>2.189092211691459E-5</c:v>
                </c:pt>
                <c:pt idx="113">
                  <c:v>2.022070251001186E-5</c:v>
                </c:pt>
                <c:pt idx="114">
                  <c:v>1.8677916252896018E-5</c:v>
                </c:pt>
                <c:pt idx="115">
                  <c:v>1.725284051716127E-5</c:v>
                </c:pt>
                <c:pt idx="116">
                  <c:v>1.5936494300559317E-5</c:v>
                </c:pt>
                <c:pt idx="117">
                  <c:v>1.4720581827620538E-5</c:v>
                </c:pt>
                <c:pt idx="118">
                  <c:v>1.3597440268658509E-5</c:v>
                </c:pt>
                <c:pt idx="119">
                  <c:v>1.2559991447676471E-5</c:v>
                </c:pt>
                <c:pt idx="120">
                  <c:v>1.1601697234833301E-5</c:v>
                </c:pt>
                <c:pt idx="121">
                  <c:v>1.0716518342346384E-5</c:v>
                </c:pt>
                <c:pt idx="122">
                  <c:v>9.8988762641586616E-6</c:v>
                </c:pt>
                <c:pt idx="123">
                  <c:v>9.1436181195085113E-6</c:v>
                </c:pt>
                <c:pt idx="124">
                  <c:v>8.4459841788425768E-6</c:v>
                </c:pt>
                <c:pt idx="125">
                  <c:v>7.8015778674157249E-6</c:v>
                </c:pt>
                <c:pt idx="126">
                  <c:v>7.2063380575372783E-6</c:v>
                </c:pt>
                <c:pt idx="127">
                  <c:v>6.6565134748456227E-6</c:v>
                </c:pt>
                <c:pt idx="128">
                  <c:v>6.1486390573166832E-6</c:v>
                </c:pt>
                <c:pt idx="129">
                  <c:v>5.6795141180176125E-6</c:v>
                </c:pt>
                <c:pt idx="130">
                  <c:v>5.2461821739847811E-6</c:v>
                </c:pt>
                <c:pt idx="131">
                  <c:v>4.8459123141051668E-6</c:v>
                </c:pt>
                <c:pt idx="132">
                  <c:v>4.4761819885792188E-6</c:v>
                </c:pt>
                <c:pt idx="133">
                  <c:v>4.1346611115023605E-6</c:v>
                </c:pt>
                <c:pt idx="134">
                  <c:v>3.8191973763774917E-6</c:v>
                </c:pt>
                <c:pt idx="135">
                  <c:v>3.5278026920152317E-6</c:v>
                </c:pt>
                <c:pt idx="136">
                  <c:v>3.2586406533391495E-6</c:v>
                </c:pt>
                <c:pt idx="137">
                  <c:v>3.0100149681355109E-6</c:v>
                </c:pt>
                <c:pt idx="138">
                  <c:v>2.7803587668114841E-6</c:v>
                </c:pt>
                <c:pt idx="139">
                  <c:v>2.5682247277906115E-6</c:v>
                </c:pt>
                <c:pt idx="140">
                  <c:v>2.3722759563145158E-6</c:v>
                </c:pt>
                <c:pt idx="141">
                  <c:v>2.191277559168015E-6</c:v>
                </c:pt>
                <c:pt idx="142">
                  <c:v>2.0240888622304635E-6</c:v>
                </c:pt>
                <c:pt idx="143">
                  <c:v>1.8696562218074E-6</c:v>
                </c:pt>
                <c:pt idx="144">
                  <c:v>1.7270063844386246E-6</c:v>
                </c:pt>
                <c:pt idx="145">
                  <c:v>1.5952403533353996E-6</c:v>
                </c:pt>
                <c:pt idx="146">
                  <c:v>1.473527722792326E-6</c:v>
                </c:pt>
                <c:pt idx="147">
                  <c:v>1.3611014448686184E-6</c:v>
                </c:pt>
                <c:pt idx="148">
                  <c:v>1.2572529953578211E-6</c:v>
                </c:pt>
                <c:pt idx="149">
                  <c:v>1.1613279085812671E-6</c:v>
                </c:pt>
                <c:pt idx="150">
                  <c:v>1.0727216528650204E-6</c:v>
                </c:pt>
                <c:pt idx="151">
                  <c:v>9.9087582070704516E-7</c:v>
                </c:pt>
                <c:pt idx="152">
                  <c:v>9.1527460962457664E-7</c:v>
                </c:pt>
                <c:pt idx="153">
                  <c:v>8.4544157150353675E-7</c:v>
                </c:pt>
                <c:pt idx="154">
                  <c:v>7.8093660996403238E-7</c:v>
                </c:pt>
                <c:pt idx="155">
                  <c:v>7.2135320681893366E-7</c:v>
                </c:pt>
                <c:pt idx="156">
                  <c:v>6.6631586014635069E-7</c:v>
                </c:pt>
                <c:pt idx="157">
                  <c:v>6.1547771783041748E-7</c:v>
                </c:pt>
                <c:pt idx="158">
                  <c:v>5.6851839165667844E-7</c:v>
                </c:pt>
                <c:pt idx="159">
                  <c:v>5.2514193818621939E-7</c:v>
                </c:pt>
                <c:pt idx="160">
                  <c:v>4.8507499368378529E-7</c:v>
                </c:pt>
                <c:pt idx="161">
                  <c:v>4.4806505134595796E-7</c:v>
                </c:pt>
                <c:pt idx="162">
                  <c:v>4.1387886997228019E-7</c:v>
                </c:pt>
                <c:pt idx="163">
                  <c:v>3.8230100405057371E-7</c:v>
                </c:pt>
                <c:pt idx="164">
                  <c:v>3.5313244599287054E-7</c:v>
                </c:pt>
                <c:pt idx="165">
                  <c:v>3.2618937196516289E-7</c:v>
                </c:pt>
                <c:pt idx="166">
                  <c:v>3.013019834070289E-7</c:v>
                </c:pt>
                <c:pt idx="167">
                  <c:v>2.7831343694026044E-7</c:v>
                </c:pt>
                <c:pt idx="168">
                  <c:v>2.5707885592263694E-7</c:v>
                </c:pt>
                <c:pt idx="169">
                  <c:v>2.3746441741753895E-7</c:v>
                </c:pt>
                <c:pt idx="170">
                  <c:v>2.1934650882537146E-7</c:v>
                </c:pt>
                <c:pt idx="171">
                  <c:v>2.0261094886178623E-7</c:v>
                </c:pt>
                <c:pt idx="172">
                  <c:v>1.871522679732071E-7</c:v>
                </c:pt>
                <c:pt idx="173">
                  <c:v>1.7287304365475608E-7</c:v>
                </c:pt>
                <c:pt idx="174">
                  <c:v>1.5968328648166623E-7</c:v>
                </c:pt>
                <c:pt idx="175">
                  <c:v>1.4749987298487859E-7</c:v>
                </c:pt>
                <c:pt idx="176">
                  <c:v>1.3624602179673437E-7</c:v>
                </c:pt>
                <c:pt idx="177">
                  <c:v>1.258508097653704E-7</c:v>
                </c:pt>
                <c:pt idx="178">
                  <c:v>1.1624872498830694E-7</c:v>
                </c:pt>
                <c:pt idx="179">
                  <c:v>1.0737925394839628E-7</c:v>
                </c:pt>
                <c:pt idx="180">
                  <c:v>9.9186500150207886E-8</c:v>
                </c:pt>
                <c:pt idx="181">
                  <c:v>9.1618831853451489E-8</c:v>
                </c:pt>
                <c:pt idx="182">
                  <c:v>8.4628556683410971E-8</c:v>
                </c:pt>
                <c:pt idx="183">
                  <c:v>7.8171621067743202E-8</c:v>
                </c:pt>
                <c:pt idx="184">
                  <c:v>7.2207332605457185E-8</c:v>
                </c:pt>
                <c:pt idx="185">
                  <c:v>6.6698103618406204E-8</c:v>
                </c:pt>
                <c:pt idx="186">
                  <c:v>6.1609214269125874E-8</c:v>
                </c:pt>
                <c:pt idx="187">
                  <c:v>5.6908593752155665E-8</c:v>
                </c:pt>
                <c:pt idx="188">
                  <c:v>5.2566618179885473E-8</c:v>
                </c:pt>
                <c:pt idx="189">
                  <c:v>4.8555923889178693E-8</c:v>
                </c:pt>
                <c:pt idx="190">
                  <c:v>4.4851234992208033E-8</c:v>
                </c:pt>
                <c:pt idx="191">
                  <c:v>4.1429204084706642E-8</c:v>
                </c:pt>
                <c:pt idx="192">
                  <c:v>3.826826510776031E-8</c:v>
                </c:pt>
                <c:pt idx="193">
                  <c:v>3.534849743585643E-8</c:v>
                </c:pt>
                <c:pt idx="194">
                  <c:v>3.2651500334656219E-8</c:v>
                </c:pt>
                <c:pt idx="195">
                  <c:v>3.0160276997307817E-8</c:v>
                </c:pt>
                <c:pt idx="196">
                  <c:v>2.7859127428482709E-8</c:v>
                </c:pt>
                <c:pt idx="197">
                  <c:v>2.5733549501077811E-8</c:v>
                </c:pt>
                <c:pt idx="198">
                  <c:v>2.3770147562029661E-8</c:v>
                </c:pt>
                <c:pt idx="199">
                  <c:v>2.1956548011264424E-8</c:v>
                </c:pt>
                <c:pt idx="200">
                  <c:v>2.0281321321751002E-8</c:v>
                </c:pt>
                <c:pt idx="201">
                  <c:v>1.873391000921844E-8</c:v>
                </c:pt>
                <c:pt idx="202">
                  <c:v>1.7304562097593844E-8</c:v>
                </c:pt>
                <c:pt idx="203">
                  <c:v>1.5984269660852001E-8</c:v>
                </c:pt>
                <c:pt idx="204">
                  <c:v>1.4764712053959454E-8</c:v>
                </c:pt>
                <c:pt idx="205">
                  <c:v>1.363820347514807E-8</c:v>
                </c:pt>
                <c:pt idx="206">
                  <c:v>1.2597644529048645E-8</c:v>
                </c:pt>
                <c:pt idx="207">
                  <c:v>1.1636477485429673E-8</c:v>
                </c:pt>
                <c:pt idx="208">
                  <c:v>1.0748644951576314E-8</c:v>
                </c:pt>
                <c:pt idx="209">
                  <c:v>9.9285516978578125E-9</c:v>
                </c:pt>
                <c:pt idx="210">
                  <c:v>9.1710293959034171E-9</c:v>
                </c:pt>
                <c:pt idx="211">
                  <c:v>8.4713040471624615E-9</c:v>
                </c:pt>
                <c:pt idx="212">
                  <c:v>7.8249658965793365E-9</c:v>
                </c:pt>
                <c:pt idx="213">
                  <c:v>7.2279416417758534E-9</c:v>
                </c:pt>
                <c:pt idx="214">
                  <c:v>6.6764687625993845E-9</c:v>
                </c:pt>
                <c:pt idx="215">
                  <c:v>6.1670718092590375E-9</c:v>
                </c:pt>
                <c:pt idx="216">
                  <c:v>5.6965404996143564E-9</c:v>
                </c:pt>
                <c:pt idx="217">
                  <c:v>5.2619094875831293E-9</c:v>
                </c:pt>
                <c:pt idx="218">
                  <c:v>4.8604396751663131E-9</c:v>
                </c:pt>
                <c:pt idx="219">
                  <c:v>4.4896009503161561E-9</c:v>
                </c:pt>
                <c:pt idx="220">
                  <c:v>4.1470562418594405E-9</c:v>
                </c:pt>
                <c:pt idx="221">
                  <c:v>3.8306467909880199E-9</c:v>
                </c:pt>
                <c:pt idx="222">
                  <c:v>3.5383785464957687E-9</c:v>
                </c:pt>
                <c:pt idx="223">
                  <c:v>3.2684095980230683E-9</c:v>
                </c:pt>
                <c:pt idx="224">
                  <c:v>3.0190385681115682E-9</c:v>
                </c:pt>
                <c:pt idx="225">
                  <c:v>2.7886938899146043E-9</c:v>
                </c:pt>
                <c:pt idx="226">
                  <c:v>2.5759239029899195E-9</c:v>
                </c:pt>
                <c:pt idx="227">
                  <c:v>2.379387704757373E-9</c:v>
                </c:pt>
                <c:pt idx="228">
                  <c:v>2.1978466999662423E-9</c:v>
                </c:pt>
                <c:pt idx="229">
                  <c:v>2.0301567949158896E-9</c:v>
                </c:pt>
                <c:pt idx="230">
                  <c:v>1.8752611872367901E-9</c:v>
                </c:pt>
                <c:pt idx="231">
                  <c:v>1.7321837057922566E-9</c:v>
                </c:pt>
                <c:pt idx="232">
                  <c:v>1.6000226587280852E-9</c:v>
                </c:pt>
                <c:pt idx="233">
                  <c:v>1.4779451508997882E-9</c:v>
                </c:pt>
                <c:pt idx="234">
                  <c:v>1.365181834865134E-9</c:v>
                </c:pt>
                <c:pt idx="235">
                  <c:v>1.2610220623621122E-9</c:v>
                </c:pt>
                <c:pt idx="236">
                  <c:v>1.1648094057163367E-9</c:v>
                </c:pt>
                <c:pt idx="237">
                  <c:v>1.0759375209532461E-9</c:v>
                </c:pt>
                <c:pt idx="238">
                  <c:v>9.9384632654394844E-10</c:v>
                </c:pt>
                <c:pt idx="239">
                  <c:v>9.1801847370263952E-10</c:v>
                </c:pt>
                <c:pt idx="240">
                  <c:v>8.479760859910535E-10</c:v>
                </c:pt>
                <c:pt idx="241">
                  <c:v>7.8327774768247455E-10</c:v>
                </c:pt>
                <c:pt idx="242">
                  <c:v>7.2351572190563311E-10</c:v>
                </c:pt>
                <c:pt idx="243">
                  <c:v>6.6831338103688341E-10</c:v>
                </c:pt>
                <c:pt idx="244">
                  <c:v>6.1732283314667941E-10</c:v>
                </c:pt>
                <c:pt idx="245">
                  <c:v>5.7022272954192328E-10</c:v>
                </c:pt>
                <c:pt idx="246">
                  <c:v>5.2671623958704747E-10</c:v>
                </c:pt>
                <c:pt idx="247">
                  <c:v>4.8652918004090733E-10</c:v>
                </c:pt>
                <c:pt idx="248">
                  <c:v>4.4940828712033245E-10</c:v>
                </c:pt>
                <c:pt idx="249">
                  <c:v>4.1511962040067096E-10</c:v>
                </c:pt>
                <c:pt idx="250">
                  <c:v>3.8344708849451057E-10</c:v>
                </c:pt>
                <c:pt idx="251">
                  <c:v>3.541910872172302E-10</c:v>
                </c:pt>
                <c:pt idx="252">
                  <c:v>3.2716724165691393E-10</c:v>
                </c:pt>
                <c:pt idx="253">
                  <c:v>3.0220524422102525E-10</c:v>
                </c:pt>
                <c:pt idx="254">
                  <c:v>2.7914778133704848E-10</c:v>
                </c:pt>
                <c:pt idx="255">
                  <c:v>2.5784954204304069E-10</c:v>
                </c:pt>
                <c:pt idx="256">
                  <c:v>2.3817630222010914E-10</c:v>
                </c:pt>
                <c:pt idx="257">
                  <c:v>2.20004078695535E-10</c:v>
                </c:pt>
                <c:pt idx="258">
                  <c:v>2.0321834788559666E-10</c:v>
                </c:pt>
                <c:pt idx="259">
                  <c:v>1.8771332405388505E-10</c:v>
                </c:pt>
                <c:pt idx="260">
                  <c:v>1.7339129263660487E-10</c:v>
                </c:pt>
                <c:pt idx="261">
                  <c:v>1.6016199443339678E-10</c:v>
                </c:pt>
                <c:pt idx="262">
                  <c:v>1.4794205678277539E-10</c:v>
                </c:pt>
                <c:pt idx="263">
                  <c:v>1.3665446813738003E-10</c:v>
                </c:pt>
                <c:pt idx="264">
                  <c:v>1.2622809272775035E-10</c:v>
                </c:pt>
                <c:pt idx="265">
                  <c:v>1.1659722225597055E-10</c:v>
                </c:pt>
                <c:pt idx="266">
                  <c:v>1.077011617939106E-10</c:v>
                </c:pt>
                <c:pt idx="267">
                  <c:v>9.9483847276337125E-11</c:v>
                </c:pt>
                <c:pt idx="268">
                  <c:v>9.1893492178290915E-11</c:v>
                </c:pt>
                <c:pt idx="269">
                  <c:v>8.4882261150048755E-11</c:v>
                </c:pt>
                <c:pt idx="270">
                  <c:v>7.8405968552876461E-11</c:v>
                </c:pt>
                <c:pt idx="271">
                  <c:v>7.2423799995708784E-11</c:v>
                </c:pt>
                <c:pt idx="272">
                  <c:v>6.6898055117845971E-11</c:v>
                </c:pt>
                <c:pt idx="273">
                  <c:v>6.1793909996652034E-11</c:v>
                </c:pt>
                <c:pt idx="274">
                  <c:v>5.7079197682918873E-11</c:v>
                </c:pt>
                <c:pt idx="275">
                  <c:v>5.2724205480803045E-11</c:v>
                </c:pt>
                <c:pt idx="276">
                  <c:v>4.8701487694768502E-11</c:v>
                </c:pt>
                <c:pt idx="277">
                  <c:v>4.4985692663444391E-11</c:v>
                </c:pt>
                <c:pt idx="278">
                  <c:v>4.1553402990341517E-11</c:v>
                </c:pt>
                <c:pt idx="279">
                  <c:v>3.8382987964545385E-11</c:v>
                </c:pt>
                <c:pt idx="280">
                  <c:v>3.5454467241320093E-11</c:v>
                </c:pt>
                <c:pt idx="281">
                  <c:v>3.27493849235228E-11</c:v>
                </c:pt>
                <c:pt idx="282">
                  <c:v>3.0250693250274007E-11</c:v>
                </c:pt>
                <c:pt idx="283">
                  <c:v>2.7942645159875473E-11</c:v>
                </c:pt>
                <c:pt idx="284">
                  <c:v>2.58106950498941E-11</c:v>
                </c:pt>
                <c:pt idx="285">
                  <c:v>2.3841407108989563E-11</c:v>
                </c:pt>
                <c:pt idx="286">
                  <c:v>2.2022370642781669E-11</c:v>
                </c:pt>
                <c:pt idx="287">
                  <c:v>2.03421218601307E-11</c:v>
                </c:pt>
                <c:pt idx="288">
                  <c:v>1.8790071626918153E-11</c:v>
                </c:pt>
                <c:pt idx="289">
                  <c:v>1.7356438732023452E-11</c:v>
                </c:pt>
                <c:pt idx="290">
                  <c:v>1.6032188244930798E-11</c:v>
                </c:pt>
                <c:pt idx="291">
                  <c:v>1.4808974576487441E-11</c:v>
                </c:pt>
                <c:pt idx="292">
                  <c:v>1.3679088883976488E-11</c:v>
                </c:pt>
                <c:pt idx="293">
                  <c:v>1.263541048904358E-11</c:v>
                </c:pt>
                <c:pt idx="294">
                  <c:v>1.167136200230768E-11</c:v>
                </c:pt>
                <c:pt idx="295">
                  <c:v>1.0780867871845652E-11</c:v>
                </c:pt>
                <c:pt idx="296">
                  <c:v>9.9583160943181441E-12</c:v>
                </c:pt>
                <c:pt idx="297">
                  <c:v>9.1985228474355219E-12</c:v>
                </c:pt>
                <c:pt idx="298">
                  <c:v>8.496699820873361E-12</c:v>
                </c:pt>
                <c:pt idx="299">
                  <c:v>7.8484240397529178E-12</c:v>
                </c:pt>
                <c:pt idx="300">
                  <c:v>7.2496099905104074E-12</c:v>
                </c:pt>
                <c:pt idx="301">
                  <c:v>6.6964838734889126E-12</c:v>
                </c:pt>
                <c:pt idx="302">
                  <c:v>6.1855598199897202E-12</c:v>
                </c:pt>
                <c:pt idx="303">
                  <c:v>5.7136179238996584E-12</c:v>
                </c:pt>
                <c:pt idx="304">
                  <c:v>5.2776839494475524E-12</c:v>
                </c:pt>
                <c:pt idx="305">
                  <c:v>4.8750105872052161E-12</c:v>
                </c:pt>
                <c:pt idx="306">
                  <c:v>4.5030601402061303E-12</c:v>
                </c:pt>
                <c:pt idx="307">
                  <c:v>4.1594885310676069E-12</c:v>
                </c:pt>
                <c:pt idx="308">
                  <c:v>3.8421305293273253E-12</c:v>
                </c:pt>
                <c:pt idx="309">
                  <c:v>3.5489861058951284E-12</c:v>
                </c:pt>
                <c:pt idx="310">
                  <c:v>3.2782078286241444E-12</c:v>
                </c:pt>
                <c:pt idx="311">
                  <c:v>3.0280892195665836E-12</c:v>
                </c:pt>
                <c:pt idx="312">
                  <c:v>2.797054000540199E-12</c:v>
                </c:pt>
                <c:pt idx="313">
                  <c:v>2.5836461592296562E-12</c:v>
                </c:pt>
                <c:pt idx="314">
                  <c:v>2.3865207732181555E-12</c:v>
                </c:pt>
                <c:pt idx="315">
                  <c:v>2.204435534121273E-12</c:v>
                </c:pt>
                <c:pt idx="316">
                  <c:v>2.0362429184069475E-12</c:v>
                </c:pt>
                <c:pt idx="317">
                  <c:v>1.880882955561332E-12</c:v>
                </c:pt>
                <c:pt idx="318">
                  <c:v>1.737376548024468E-12</c:v>
                </c:pt>
                <c:pt idx="319">
                  <c:v>1.6048193007972577E-12</c:v>
                </c:pt>
                <c:pt idx="320">
                  <c:v>1.4823758218331431E-12</c:v>
                </c:pt>
                <c:pt idx="321">
                  <c:v>1.3692744572948624E-12</c:v>
                </c:pt>
                <c:pt idx="322">
                  <c:v>1.2648024284972326E-12</c:v>
                </c:pt>
                <c:pt idx="323">
                  <c:v>1.1683013398883616E-12</c:v>
                </c:pt>
                <c:pt idx="324">
                  <c:v>1.0791630297600492E-12</c:v>
                </c:pt>
                <c:pt idx="325">
                  <c:v>9.9682573753803321E-13</c:v>
                </c:pt>
                <c:pt idx="326">
                  <c:v>9.2077056349788359E-13</c:v>
                </c:pt>
                <c:pt idx="327">
                  <c:v>8.5051819859522757E-13</c:v>
                </c:pt>
                <c:pt idx="328">
                  <c:v>7.8562590380131801E-13</c:v>
                </c:pt>
                <c:pt idx="329">
                  <c:v>7.2568471990729827E-13</c:v>
                </c:pt>
                <c:pt idx="330">
                  <c:v>6.7031689021307257E-13</c:v>
                </c:pt>
                <c:pt idx="331">
                  <c:v>6.1917347985819922E-13</c:v>
                </c:pt>
                <c:pt idx="332">
                  <c:v>5.7193217679156003E-13</c:v>
                </c:pt>
                <c:pt idx="333">
                  <c:v>5.2829526052124349E-13</c:v>
                </c:pt>
                <c:pt idx="334">
                  <c:v>4.8798772584345202E-13</c:v>
                </c:pt>
                <c:pt idx="335">
                  <c:v>4.5075554972594437E-13</c:v>
                </c:pt>
                <c:pt idx="336">
                  <c:v>4.1636409042369905E-13</c:v>
                </c:pt>
                <c:pt idx="337">
                  <c:v>3.8459660873782936E-13</c:v>
                </c:pt>
                <c:pt idx="338">
                  <c:v>3.5525290209854246E-13</c:v>
                </c:pt>
                <c:pt idx="339">
                  <c:v>3.2814804286396441E-13</c:v>
                </c:pt>
                <c:pt idx="340">
                  <c:v>3.0311121288343623E-13</c:v>
                </c:pt>
                <c:pt idx="341">
                  <c:v>2.7998462698056072E-13</c:v>
                </c:pt>
                <c:pt idx="342">
                  <c:v>2.5862253857164218E-13</c:v>
                </c:pt>
                <c:pt idx="343">
                  <c:v>2.3889032115282673E-13</c:v>
                </c:pt>
                <c:pt idx="344">
                  <c:v>2.206636198673453E-13</c:v>
                </c:pt>
                <c:pt idx="345">
                  <c:v>2.0382756780593871E-13</c:v>
                </c:pt>
                <c:pt idx="346">
                  <c:v>1.8827606210149297E-13</c:v>
                </c:pt>
                <c:pt idx="347">
                  <c:v>1.7391109525574409E-13</c:v>
                </c:pt>
                <c:pt idx="348">
                  <c:v>1.6064213748399115E-13</c:v>
                </c:pt>
                <c:pt idx="349">
                  <c:v>1.4838556618527865E-13</c:v>
                </c:pt>
                <c:pt idx="350">
                  <c:v>1.3706413894249852E-13</c:v>
                </c:pt>
                <c:pt idx="351">
                  <c:v>1.2660650673119415E-13</c:v>
                </c:pt>
                <c:pt idx="352">
                  <c:v>1.1694676426924817E-13</c:v>
                </c:pt>
                <c:pt idx="353">
                  <c:v>1.0802403467370477E-13</c:v>
                </c:pt>
                <c:pt idx="354">
                  <c:v>9.9782085807176541E-14</c:v>
                </c:pt>
                <c:pt idx="355">
                  <c:v>9.2168975896012742E-14</c:v>
                </c:pt>
                <c:pt idx="356">
                  <c:v>8.5136726186864235E-14</c:v>
                </c:pt>
                <c:pt idx="357">
                  <c:v>7.8641018578689175E-14</c:v>
                </c:pt>
                <c:pt idx="358">
                  <c:v>7.2640916324639341E-14</c:v>
                </c:pt>
                <c:pt idx="359">
                  <c:v>6.7098606043655459E-14</c:v>
                </c:pt>
                <c:pt idx="360">
                  <c:v>6.1979159415897274E-14</c:v>
                </c:pt>
                <c:pt idx="361">
                  <c:v>5.7250313060183684E-14</c:v>
                </c:pt>
                <c:pt idx="362">
                  <c:v>5.2882265206203407E-14</c:v>
                </c:pt>
                <c:pt idx="363">
                  <c:v>4.8847487880099623E-14</c:v>
                </c:pt>
                <c:pt idx="364">
                  <c:v>4.512055341979901E-14</c:v>
                </c:pt>
                <c:pt idx="365">
                  <c:v>4.1677974226763385E-14</c:v>
                </c:pt>
                <c:pt idx="366">
                  <c:v>3.8498054744260644E-14</c:v>
                </c:pt>
                <c:pt idx="367">
                  <c:v>3.5560754729301672E-14</c:v>
                </c:pt>
                <c:pt idx="368">
                  <c:v>3.2847562956569266E-14</c:v>
                </c:pt>
                <c:pt idx="369">
                  <c:v>3.034138055840328E-14</c:v>
                </c:pt>
                <c:pt idx="370">
                  <c:v>2.8026413265637406E-14</c:v>
                </c:pt>
                <c:pt idx="371">
                  <c:v>2.5888071870175713E-14</c:v>
                </c:pt>
                <c:pt idx="372">
                  <c:v>2.3912880282012098E-14</c:v>
                </c:pt>
                <c:pt idx="373">
                  <c:v>2.2088390601256542E-14</c:v>
                </c:pt>
                <c:pt idx="374">
                  <c:v>2.040310466994172E-14</c:v>
                </c:pt>
                <c:pt idx="375">
                  <c:v>1.8846401609219838E-14</c:v>
                </c:pt>
                <c:pt idx="376">
                  <c:v>1.7408470885280155E-14</c:v>
                </c:pt>
                <c:pt idx="377">
                  <c:v>1.6080250482160455E-14</c:v>
                </c:pt>
                <c:pt idx="378">
                  <c:v>1.48533697918098E-14</c:v>
                </c:pt>
                <c:pt idx="379">
                  <c:v>1.3720096861489125E-14</c:v>
                </c:pt>
                <c:pt idx="380">
                  <c:v>1.267328966605548E-14</c:v>
                </c:pt>
                <c:pt idx="381">
                  <c:v>1.1706351098042931E-14</c:v>
                </c:pt>
                <c:pt idx="382">
                  <c:v>1.081318739188132E-14</c:v>
                </c:pt>
                <c:pt idx="383">
                  <c:v>9.9881697202374787E-15</c:v>
                </c:pt>
                <c:pt idx="384">
                  <c:v>9.2260987204543011E-15</c:v>
                </c:pt>
                <c:pt idx="385">
                  <c:v>8.5221717275289404E-15</c:v>
                </c:pt>
                <c:pt idx="386">
                  <c:v>7.8719525071283167E-15</c:v>
                </c:pt>
                <c:pt idx="387">
                  <c:v>7.2713432978957038E-15</c:v>
                </c:pt>
                <c:pt idx="388">
                  <c:v>6.7165589868555482E-15</c:v>
                </c:pt>
                <c:pt idx="389">
                  <c:v>6.2041032551667993E-15</c:v>
                </c:pt>
                <c:pt idx="390">
                  <c:v>5.7307465438923124E-15</c:v>
                </c:pt>
                <c:pt idx="391">
                  <c:v>5.2935057009218978E-15</c:v>
                </c:pt>
                <c:pt idx="392">
                  <c:v>4.8896251807815582E-15</c:v>
                </c:pt>
                <c:pt idx="393">
                  <c:v>4.5165596788474752E-15</c:v>
                </c:pt>
                <c:pt idx="394">
                  <c:v>4.1719580905238593E-15</c:v>
                </c:pt>
                <c:pt idx="395">
                  <c:v>3.8536486942931105E-15</c:v>
                </c:pt>
                <c:pt idx="396">
                  <c:v>3.5596254652601875E-15</c:v>
                </c:pt>
                <c:pt idx="397">
                  <c:v>3.288035432937429E-15</c:v>
                </c:pt>
                <c:pt idx="398">
                  <c:v>3.0371670035970473E-15</c:v>
                </c:pt>
                <c:pt idx="399">
                  <c:v>2.8054391735973132E-15</c:v>
                </c:pt>
              </c:numCache>
            </c:numRef>
          </c:yVal>
          <c:smooth val="1"/>
        </c:ser>
        <c:axId val="146632704"/>
        <c:axId val="146093568"/>
      </c:scatterChart>
      <c:valAx>
        <c:axId val="146632704"/>
        <c:scaling>
          <c:orientation val="minMax"/>
          <c:max val="50"/>
          <c:min val="0"/>
        </c:scaling>
        <c:axPos val="b"/>
        <c:numFmt formatCode="0" sourceLinked="0"/>
        <c:tickLblPos val="nextTo"/>
        <c:crossAx val="146093568"/>
        <c:crosses val="autoZero"/>
        <c:crossBetween val="midCat"/>
      </c:valAx>
      <c:valAx>
        <c:axId val="146093568"/>
        <c:scaling>
          <c:orientation val="minMax"/>
          <c:max val="0.21000000000000013"/>
          <c:min val="0"/>
        </c:scaling>
        <c:axPos val="l"/>
        <c:numFmt formatCode="General" sourceLinked="1"/>
        <c:tickLblPos val="nextTo"/>
        <c:crossAx val="146632704"/>
        <c:crosses val="autoZero"/>
        <c:crossBetween val="midCat"/>
      </c:valAx>
      <c:spPr>
        <a:solidFill>
          <a:schemeClr val="accent5">
            <a:lumMod val="20000"/>
            <a:lumOff val="80000"/>
          </a:schemeClr>
        </a:solidFill>
      </c:spPr>
    </c:plotArea>
  </c:chart>
  <c:spPr>
    <a:solidFill>
      <a:schemeClr val="accent3">
        <a:lumMod val="60000"/>
        <a:lumOff val="40000"/>
      </a:schemeClr>
    </a:solidFill>
    <a:ln w="9525">
      <a:solidFill>
        <a:schemeClr val="tx1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Distribuční funkce </a:t>
            </a:r>
            <a:r>
              <a:rPr lang="en-US" sz="1200"/>
              <a:t>exponenci</a:t>
            </a:r>
            <a:r>
              <a:rPr lang="cs-CZ" sz="1200"/>
              <a:t>álního rozdělení</a:t>
            </a:r>
            <a:endParaRPr lang="en-US" sz="1200"/>
          </a:p>
        </c:rich>
      </c:tx>
    </c:title>
    <c:plotArea>
      <c:layout>
        <c:manualLayout>
          <c:layoutTarget val="inner"/>
          <c:xMode val="edge"/>
          <c:yMode val="edge"/>
          <c:x val="4.8830955854867304E-2"/>
          <c:y val="0.17432305336832896"/>
          <c:w val="0.90546213116928465"/>
          <c:h val="0.63483759842519771"/>
        </c:manualLayout>
      </c:layout>
      <c:scatterChart>
        <c:scatterStyle val="smoothMarker"/>
        <c:ser>
          <c:idx val="0"/>
          <c:order val="0"/>
          <c:tx>
            <c:strRef>
              <c:f>'Exponenciální rozdělení'!$R$3</c:f>
              <c:strCache>
                <c:ptCount val="1"/>
                <c:pt idx="0">
                  <c:v>F(x)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'Exponenciální rozdělení'!$P$4:$P$403</c:f>
              <c:numCache>
                <c:formatCode>General</c:formatCode>
                <c:ptCount val="400"/>
                <c:pt idx="0" formatCode="0.00">
                  <c:v>0</c:v>
                </c:pt>
                <c:pt idx="1">
                  <c:v>0.5</c:v>
                </c:pt>
                <c:pt idx="2" formatCode="0.00">
                  <c:v>1</c:v>
                </c:pt>
                <c:pt idx="3">
                  <c:v>1.5</c:v>
                </c:pt>
                <c:pt idx="4" formatCode="0.00">
                  <c:v>2</c:v>
                </c:pt>
                <c:pt idx="5">
                  <c:v>2.5</c:v>
                </c:pt>
                <c:pt idx="6" formatCode="0.00">
                  <c:v>3</c:v>
                </c:pt>
                <c:pt idx="7">
                  <c:v>3.5</c:v>
                </c:pt>
                <c:pt idx="8" formatCode="0.00">
                  <c:v>4</c:v>
                </c:pt>
                <c:pt idx="9">
                  <c:v>4.5</c:v>
                </c:pt>
                <c:pt idx="10" formatCode="0.00">
                  <c:v>5</c:v>
                </c:pt>
                <c:pt idx="11">
                  <c:v>5.5</c:v>
                </c:pt>
                <c:pt idx="12" formatCode="0.00">
                  <c:v>6</c:v>
                </c:pt>
                <c:pt idx="13">
                  <c:v>6.5</c:v>
                </c:pt>
                <c:pt idx="14" formatCode="0.00">
                  <c:v>7</c:v>
                </c:pt>
                <c:pt idx="15">
                  <c:v>7.5</c:v>
                </c:pt>
                <c:pt idx="16" formatCode="0.00">
                  <c:v>8</c:v>
                </c:pt>
                <c:pt idx="17">
                  <c:v>8.5</c:v>
                </c:pt>
                <c:pt idx="18" formatCode="0.00">
                  <c:v>9</c:v>
                </c:pt>
                <c:pt idx="19">
                  <c:v>9.5</c:v>
                </c:pt>
                <c:pt idx="20" formatCode="0.00">
                  <c:v>10</c:v>
                </c:pt>
                <c:pt idx="21">
                  <c:v>10.5</c:v>
                </c:pt>
                <c:pt idx="22" formatCode="0.00">
                  <c:v>11</c:v>
                </c:pt>
                <c:pt idx="23">
                  <c:v>11.5</c:v>
                </c:pt>
                <c:pt idx="24" formatCode="0.00">
                  <c:v>12</c:v>
                </c:pt>
                <c:pt idx="25">
                  <c:v>12.5</c:v>
                </c:pt>
                <c:pt idx="26" formatCode="0.00">
                  <c:v>13</c:v>
                </c:pt>
                <c:pt idx="27">
                  <c:v>13.5</c:v>
                </c:pt>
                <c:pt idx="28" formatCode="0.00">
                  <c:v>14</c:v>
                </c:pt>
                <c:pt idx="29">
                  <c:v>14.5</c:v>
                </c:pt>
                <c:pt idx="30" formatCode="0.00">
                  <c:v>15</c:v>
                </c:pt>
                <c:pt idx="31">
                  <c:v>15.5</c:v>
                </c:pt>
                <c:pt idx="32" formatCode="0.00">
                  <c:v>16</c:v>
                </c:pt>
                <c:pt idx="33">
                  <c:v>16.5</c:v>
                </c:pt>
                <c:pt idx="34" formatCode="0.00">
                  <c:v>17</c:v>
                </c:pt>
                <c:pt idx="35">
                  <c:v>17.5</c:v>
                </c:pt>
                <c:pt idx="36" formatCode="0.00">
                  <c:v>18</c:v>
                </c:pt>
                <c:pt idx="37">
                  <c:v>18.5</c:v>
                </c:pt>
                <c:pt idx="38" formatCode="0.00">
                  <c:v>19</c:v>
                </c:pt>
                <c:pt idx="39">
                  <c:v>19.5</c:v>
                </c:pt>
                <c:pt idx="40" formatCode="0.00">
                  <c:v>20</c:v>
                </c:pt>
                <c:pt idx="41">
                  <c:v>20.5</c:v>
                </c:pt>
                <c:pt idx="42" formatCode="0.00">
                  <c:v>21</c:v>
                </c:pt>
                <c:pt idx="43">
                  <c:v>21.5</c:v>
                </c:pt>
                <c:pt idx="44" formatCode="0.00">
                  <c:v>22</c:v>
                </c:pt>
                <c:pt idx="45">
                  <c:v>22.5</c:v>
                </c:pt>
                <c:pt idx="46" formatCode="0.00">
                  <c:v>23</c:v>
                </c:pt>
                <c:pt idx="47">
                  <c:v>23.5</c:v>
                </c:pt>
                <c:pt idx="48" formatCode="0.00">
                  <c:v>24</c:v>
                </c:pt>
                <c:pt idx="49">
                  <c:v>24.5</c:v>
                </c:pt>
                <c:pt idx="50" formatCode="0.00">
                  <c:v>25</c:v>
                </c:pt>
                <c:pt idx="51">
                  <c:v>25.5</c:v>
                </c:pt>
                <c:pt idx="52" formatCode="0.00">
                  <c:v>26</c:v>
                </c:pt>
                <c:pt idx="53">
                  <c:v>26.5</c:v>
                </c:pt>
                <c:pt idx="54" formatCode="0.00">
                  <c:v>27</c:v>
                </c:pt>
                <c:pt idx="55">
                  <c:v>27.5</c:v>
                </c:pt>
                <c:pt idx="56" formatCode="0.00">
                  <c:v>28</c:v>
                </c:pt>
                <c:pt idx="57">
                  <c:v>28.5</c:v>
                </c:pt>
                <c:pt idx="58" formatCode="0.00">
                  <c:v>29</c:v>
                </c:pt>
                <c:pt idx="59">
                  <c:v>29.5</c:v>
                </c:pt>
                <c:pt idx="60" formatCode="0.00">
                  <c:v>30</c:v>
                </c:pt>
                <c:pt idx="61">
                  <c:v>30.5</c:v>
                </c:pt>
                <c:pt idx="62" formatCode="0.00">
                  <c:v>31</c:v>
                </c:pt>
                <c:pt idx="63">
                  <c:v>31.5</c:v>
                </c:pt>
                <c:pt idx="64" formatCode="0.00">
                  <c:v>32</c:v>
                </c:pt>
                <c:pt idx="65">
                  <c:v>32.5</c:v>
                </c:pt>
                <c:pt idx="66" formatCode="0.00">
                  <c:v>33</c:v>
                </c:pt>
                <c:pt idx="67">
                  <c:v>33.5</c:v>
                </c:pt>
                <c:pt idx="68" formatCode="0.00">
                  <c:v>34</c:v>
                </c:pt>
                <c:pt idx="69">
                  <c:v>34.5</c:v>
                </c:pt>
                <c:pt idx="70" formatCode="0.00">
                  <c:v>35</c:v>
                </c:pt>
                <c:pt idx="71">
                  <c:v>35.5</c:v>
                </c:pt>
                <c:pt idx="72" formatCode="0.00">
                  <c:v>36</c:v>
                </c:pt>
                <c:pt idx="73">
                  <c:v>36.5</c:v>
                </c:pt>
                <c:pt idx="74" formatCode="0.00">
                  <c:v>37</c:v>
                </c:pt>
                <c:pt idx="75">
                  <c:v>37.5</c:v>
                </c:pt>
                <c:pt idx="76" formatCode="0.00">
                  <c:v>38</c:v>
                </c:pt>
                <c:pt idx="77">
                  <c:v>38.5</c:v>
                </c:pt>
                <c:pt idx="78" formatCode="0.00">
                  <c:v>39</c:v>
                </c:pt>
                <c:pt idx="79">
                  <c:v>39.5</c:v>
                </c:pt>
                <c:pt idx="80" formatCode="0.00">
                  <c:v>40</c:v>
                </c:pt>
                <c:pt idx="81">
                  <c:v>40.5</c:v>
                </c:pt>
                <c:pt idx="82" formatCode="0.00">
                  <c:v>41</c:v>
                </c:pt>
                <c:pt idx="83">
                  <c:v>41.5</c:v>
                </c:pt>
                <c:pt idx="84" formatCode="0.00">
                  <c:v>42</c:v>
                </c:pt>
                <c:pt idx="85">
                  <c:v>42.5</c:v>
                </c:pt>
                <c:pt idx="86" formatCode="0.00">
                  <c:v>43</c:v>
                </c:pt>
                <c:pt idx="87">
                  <c:v>43.5</c:v>
                </c:pt>
                <c:pt idx="88" formatCode="0.00">
                  <c:v>44</c:v>
                </c:pt>
                <c:pt idx="89">
                  <c:v>44.5</c:v>
                </c:pt>
                <c:pt idx="90" formatCode="0.00">
                  <c:v>45</c:v>
                </c:pt>
                <c:pt idx="91">
                  <c:v>45.5</c:v>
                </c:pt>
                <c:pt idx="92" formatCode="0.00">
                  <c:v>46</c:v>
                </c:pt>
                <c:pt idx="93">
                  <c:v>46.5</c:v>
                </c:pt>
                <c:pt idx="94" formatCode="0.00">
                  <c:v>47</c:v>
                </c:pt>
                <c:pt idx="95">
                  <c:v>47.5</c:v>
                </c:pt>
                <c:pt idx="96" formatCode="0.00">
                  <c:v>48</c:v>
                </c:pt>
                <c:pt idx="97">
                  <c:v>48.5</c:v>
                </c:pt>
                <c:pt idx="98" formatCode="0.00">
                  <c:v>49</c:v>
                </c:pt>
                <c:pt idx="99">
                  <c:v>49.5</c:v>
                </c:pt>
                <c:pt idx="100" formatCode="0.00">
                  <c:v>50</c:v>
                </c:pt>
                <c:pt idx="101">
                  <c:v>50.5</c:v>
                </c:pt>
                <c:pt idx="102" formatCode="0.00">
                  <c:v>51</c:v>
                </c:pt>
                <c:pt idx="103">
                  <c:v>51.5</c:v>
                </c:pt>
                <c:pt idx="104" formatCode="0.00">
                  <c:v>52</c:v>
                </c:pt>
                <c:pt idx="105">
                  <c:v>52.5</c:v>
                </c:pt>
                <c:pt idx="106" formatCode="0.00">
                  <c:v>53</c:v>
                </c:pt>
                <c:pt idx="107">
                  <c:v>53.5</c:v>
                </c:pt>
                <c:pt idx="108" formatCode="0.00">
                  <c:v>54</c:v>
                </c:pt>
                <c:pt idx="109">
                  <c:v>54.5</c:v>
                </c:pt>
                <c:pt idx="110" formatCode="0.00">
                  <c:v>55</c:v>
                </c:pt>
                <c:pt idx="111">
                  <c:v>55.5</c:v>
                </c:pt>
                <c:pt idx="112" formatCode="0.00">
                  <c:v>56</c:v>
                </c:pt>
                <c:pt idx="113">
                  <c:v>56.5</c:v>
                </c:pt>
                <c:pt idx="114" formatCode="0.00">
                  <c:v>57</c:v>
                </c:pt>
                <c:pt idx="115">
                  <c:v>57.5</c:v>
                </c:pt>
                <c:pt idx="116" formatCode="0.00">
                  <c:v>58</c:v>
                </c:pt>
                <c:pt idx="117">
                  <c:v>58.5</c:v>
                </c:pt>
                <c:pt idx="118" formatCode="0.00">
                  <c:v>59</c:v>
                </c:pt>
                <c:pt idx="119">
                  <c:v>59.5</c:v>
                </c:pt>
                <c:pt idx="120" formatCode="0.00">
                  <c:v>60</c:v>
                </c:pt>
                <c:pt idx="121">
                  <c:v>60.5</c:v>
                </c:pt>
                <c:pt idx="122" formatCode="0.00">
                  <c:v>61</c:v>
                </c:pt>
                <c:pt idx="123">
                  <c:v>61.5</c:v>
                </c:pt>
                <c:pt idx="124" formatCode="0.00">
                  <c:v>62</c:v>
                </c:pt>
                <c:pt idx="125">
                  <c:v>62.5</c:v>
                </c:pt>
                <c:pt idx="126" formatCode="0.00">
                  <c:v>63</c:v>
                </c:pt>
                <c:pt idx="127">
                  <c:v>63.5</c:v>
                </c:pt>
                <c:pt idx="128" formatCode="0.00">
                  <c:v>64</c:v>
                </c:pt>
                <c:pt idx="129">
                  <c:v>64.5</c:v>
                </c:pt>
                <c:pt idx="130" formatCode="0.00">
                  <c:v>65</c:v>
                </c:pt>
                <c:pt idx="131">
                  <c:v>65.5</c:v>
                </c:pt>
                <c:pt idx="132" formatCode="0.00">
                  <c:v>66</c:v>
                </c:pt>
                <c:pt idx="133">
                  <c:v>66.5</c:v>
                </c:pt>
                <c:pt idx="134" formatCode="0.00">
                  <c:v>67</c:v>
                </c:pt>
                <c:pt idx="135">
                  <c:v>67.5</c:v>
                </c:pt>
                <c:pt idx="136" formatCode="0.00">
                  <c:v>68</c:v>
                </c:pt>
                <c:pt idx="137">
                  <c:v>68.5</c:v>
                </c:pt>
                <c:pt idx="138" formatCode="0.00">
                  <c:v>69</c:v>
                </c:pt>
                <c:pt idx="139">
                  <c:v>69.5</c:v>
                </c:pt>
                <c:pt idx="140" formatCode="0.00">
                  <c:v>70</c:v>
                </c:pt>
                <c:pt idx="141">
                  <c:v>70.5</c:v>
                </c:pt>
                <c:pt idx="142" formatCode="0.00">
                  <c:v>71</c:v>
                </c:pt>
                <c:pt idx="143">
                  <c:v>71.5</c:v>
                </c:pt>
                <c:pt idx="144" formatCode="0.00">
                  <c:v>72</c:v>
                </c:pt>
                <c:pt idx="145">
                  <c:v>72.5</c:v>
                </c:pt>
                <c:pt idx="146" formatCode="0.00">
                  <c:v>73</c:v>
                </c:pt>
                <c:pt idx="147">
                  <c:v>73.5</c:v>
                </c:pt>
                <c:pt idx="148" formatCode="0.00">
                  <c:v>74</c:v>
                </c:pt>
                <c:pt idx="149">
                  <c:v>74.5</c:v>
                </c:pt>
                <c:pt idx="150" formatCode="0.00">
                  <c:v>75</c:v>
                </c:pt>
                <c:pt idx="151">
                  <c:v>75.5</c:v>
                </c:pt>
                <c:pt idx="152" formatCode="0.00">
                  <c:v>76</c:v>
                </c:pt>
                <c:pt idx="153">
                  <c:v>76.5</c:v>
                </c:pt>
                <c:pt idx="154" formatCode="0.00">
                  <c:v>77</c:v>
                </c:pt>
                <c:pt idx="155">
                  <c:v>77.5</c:v>
                </c:pt>
                <c:pt idx="156" formatCode="0.00">
                  <c:v>78</c:v>
                </c:pt>
                <c:pt idx="157">
                  <c:v>78.5</c:v>
                </c:pt>
                <c:pt idx="158" formatCode="0.00">
                  <c:v>79</c:v>
                </c:pt>
                <c:pt idx="159">
                  <c:v>79.5</c:v>
                </c:pt>
                <c:pt idx="160" formatCode="0.00">
                  <c:v>80</c:v>
                </c:pt>
                <c:pt idx="161">
                  <c:v>80.5</c:v>
                </c:pt>
                <c:pt idx="162" formatCode="0.00">
                  <c:v>81</c:v>
                </c:pt>
                <c:pt idx="163">
                  <c:v>81.5</c:v>
                </c:pt>
                <c:pt idx="164" formatCode="0.00">
                  <c:v>82</c:v>
                </c:pt>
                <c:pt idx="165">
                  <c:v>82.5</c:v>
                </c:pt>
                <c:pt idx="166" formatCode="0.00">
                  <c:v>83</c:v>
                </c:pt>
                <c:pt idx="167">
                  <c:v>83.5</c:v>
                </c:pt>
                <c:pt idx="168" formatCode="0.00">
                  <c:v>84</c:v>
                </c:pt>
                <c:pt idx="169">
                  <c:v>84.5</c:v>
                </c:pt>
                <c:pt idx="170" formatCode="0.00">
                  <c:v>85</c:v>
                </c:pt>
                <c:pt idx="171">
                  <c:v>85.5</c:v>
                </c:pt>
                <c:pt idx="172" formatCode="0.00">
                  <c:v>86</c:v>
                </c:pt>
                <c:pt idx="173">
                  <c:v>86.5</c:v>
                </c:pt>
                <c:pt idx="174" formatCode="0.00">
                  <c:v>87</c:v>
                </c:pt>
                <c:pt idx="175">
                  <c:v>87.5</c:v>
                </c:pt>
                <c:pt idx="176" formatCode="0.00">
                  <c:v>88</c:v>
                </c:pt>
                <c:pt idx="177">
                  <c:v>88.5</c:v>
                </c:pt>
                <c:pt idx="178" formatCode="0.00">
                  <c:v>89</c:v>
                </c:pt>
                <c:pt idx="179">
                  <c:v>89.5</c:v>
                </c:pt>
                <c:pt idx="180" formatCode="0.00">
                  <c:v>90</c:v>
                </c:pt>
                <c:pt idx="181">
                  <c:v>90.5</c:v>
                </c:pt>
                <c:pt idx="182" formatCode="0.00">
                  <c:v>91</c:v>
                </c:pt>
                <c:pt idx="183">
                  <c:v>91.5</c:v>
                </c:pt>
                <c:pt idx="184" formatCode="0.00">
                  <c:v>92</c:v>
                </c:pt>
                <c:pt idx="185">
                  <c:v>92.5</c:v>
                </c:pt>
                <c:pt idx="186" formatCode="0.00">
                  <c:v>93</c:v>
                </c:pt>
                <c:pt idx="187">
                  <c:v>93.5</c:v>
                </c:pt>
                <c:pt idx="188" formatCode="0.00">
                  <c:v>94</c:v>
                </c:pt>
                <c:pt idx="189">
                  <c:v>94.5</c:v>
                </c:pt>
                <c:pt idx="190" formatCode="0.00">
                  <c:v>95</c:v>
                </c:pt>
                <c:pt idx="191">
                  <c:v>95.5</c:v>
                </c:pt>
                <c:pt idx="192" formatCode="0.00">
                  <c:v>96</c:v>
                </c:pt>
                <c:pt idx="193">
                  <c:v>96.5</c:v>
                </c:pt>
                <c:pt idx="194" formatCode="0.00">
                  <c:v>97</c:v>
                </c:pt>
                <c:pt idx="195">
                  <c:v>97.5</c:v>
                </c:pt>
                <c:pt idx="196" formatCode="0.00">
                  <c:v>98</c:v>
                </c:pt>
                <c:pt idx="197">
                  <c:v>98.5</c:v>
                </c:pt>
                <c:pt idx="198" formatCode="0.00">
                  <c:v>99</c:v>
                </c:pt>
                <c:pt idx="199">
                  <c:v>99.5</c:v>
                </c:pt>
                <c:pt idx="200" formatCode="0.00">
                  <c:v>100</c:v>
                </c:pt>
                <c:pt idx="201">
                  <c:v>100.5</c:v>
                </c:pt>
                <c:pt idx="202" formatCode="0.00">
                  <c:v>101</c:v>
                </c:pt>
                <c:pt idx="203">
                  <c:v>101.5</c:v>
                </c:pt>
                <c:pt idx="204" formatCode="0.00">
                  <c:v>102</c:v>
                </c:pt>
                <c:pt idx="205">
                  <c:v>102.5</c:v>
                </c:pt>
                <c:pt idx="206" formatCode="0.00">
                  <c:v>103</c:v>
                </c:pt>
                <c:pt idx="207">
                  <c:v>103.5</c:v>
                </c:pt>
                <c:pt idx="208" formatCode="0.00">
                  <c:v>104</c:v>
                </c:pt>
                <c:pt idx="209">
                  <c:v>104.5</c:v>
                </c:pt>
                <c:pt idx="210" formatCode="0.00">
                  <c:v>105</c:v>
                </c:pt>
                <c:pt idx="211">
                  <c:v>105.5</c:v>
                </c:pt>
                <c:pt idx="212" formatCode="0.00">
                  <c:v>106</c:v>
                </c:pt>
                <c:pt idx="213">
                  <c:v>106.5</c:v>
                </c:pt>
                <c:pt idx="214" formatCode="0.00">
                  <c:v>107</c:v>
                </c:pt>
                <c:pt idx="215">
                  <c:v>107.5</c:v>
                </c:pt>
                <c:pt idx="216" formatCode="0.00">
                  <c:v>108</c:v>
                </c:pt>
                <c:pt idx="217">
                  <c:v>108.5</c:v>
                </c:pt>
                <c:pt idx="218" formatCode="0.00">
                  <c:v>109</c:v>
                </c:pt>
                <c:pt idx="219">
                  <c:v>109.5</c:v>
                </c:pt>
                <c:pt idx="220" formatCode="0.00">
                  <c:v>110</c:v>
                </c:pt>
                <c:pt idx="221">
                  <c:v>110.5</c:v>
                </c:pt>
                <c:pt idx="222" formatCode="0.00">
                  <c:v>111</c:v>
                </c:pt>
                <c:pt idx="223">
                  <c:v>111.5</c:v>
                </c:pt>
                <c:pt idx="224" formatCode="0.00">
                  <c:v>112</c:v>
                </c:pt>
                <c:pt idx="225">
                  <c:v>112.5</c:v>
                </c:pt>
                <c:pt idx="226" formatCode="0.00">
                  <c:v>113</c:v>
                </c:pt>
                <c:pt idx="227">
                  <c:v>113.5</c:v>
                </c:pt>
                <c:pt idx="228" formatCode="0.00">
                  <c:v>114</c:v>
                </c:pt>
                <c:pt idx="229">
                  <c:v>114.5</c:v>
                </c:pt>
                <c:pt idx="230" formatCode="0.00">
                  <c:v>115</c:v>
                </c:pt>
                <c:pt idx="231">
                  <c:v>115.5</c:v>
                </c:pt>
                <c:pt idx="232" formatCode="0.00">
                  <c:v>116</c:v>
                </c:pt>
                <c:pt idx="233">
                  <c:v>116.5</c:v>
                </c:pt>
                <c:pt idx="234" formatCode="0.00">
                  <c:v>117</c:v>
                </c:pt>
                <c:pt idx="235">
                  <c:v>117.5</c:v>
                </c:pt>
                <c:pt idx="236" formatCode="0.00">
                  <c:v>118</c:v>
                </c:pt>
                <c:pt idx="237">
                  <c:v>118.5</c:v>
                </c:pt>
                <c:pt idx="238" formatCode="0.00">
                  <c:v>119</c:v>
                </c:pt>
                <c:pt idx="239">
                  <c:v>119.5</c:v>
                </c:pt>
                <c:pt idx="240" formatCode="0.00">
                  <c:v>120</c:v>
                </c:pt>
                <c:pt idx="241">
                  <c:v>120.5</c:v>
                </c:pt>
                <c:pt idx="242" formatCode="0.00">
                  <c:v>121</c:v>
                </c:pt>
                <c:pt idx="243">
                  <c:v>121.5</c:v>
                </c:pt>
                <c:pt idx="244" formatCode="0.00">
                  <c:v>122</c:v>
                </c:pt>
                <c:pt idx="245">
                  <c:v>122.5</c:v>
                </c:pt>
                <c:pt idx="246" formatCode="0.00">
                  <c:v>123</c:v>
                </c:pt>
                <c:pt idx="247">
                  <c:v>123.5</c:v>
                </c:pt>
                <c:pt idx="248" formatCode="0.00">
                  <c:v>124</c:v>
                </c:pt>
                <c:pt idx="249">
                  <c:v>124.5</c:v>
                </c:pt>
                <c:pt idx="250" formatCode="0.00">
                  <c:v>125</c:v>
                </c:pt>
                <c:pt idx="251">
                  <c:v>125.5</c:v>
                </c:pt>
                <c:pt idx="252" formatCode="0.00">
                  <c:v>126</c:v>
                </c:pt>
                <c:pt idx="253">
                  <c:v>126.5</c:v>
                </c:pt>
                <c:pt idx="254" formatCode="0.00">
                  <c:v>127</c:v>
                </c:pt>
                <c:pt idx="255">
                  <c:v>127.5</c:v>
                </c:pt>
                <c:pt idx="256" formatCode="0.00">
                  <c:v>128</c:v>
                </c:pt>
                <c:pt idx="257">
                  <c:v>128.5</c:v>
                </c:pt>
                <c:pt idx="258" formatCode="0.00">
                  <c:v>129</c:v>
                </c:pt>
                <c:pt idx="259">
                  <c:v>129.5</c:v>
                </c:pt>
                <c:pt idx="260" formatCode="0.00">
                  <c:v>130</c:v>
                </c:pt>
                <c:pt idx="261">
                  <c:v>130.5</c:v>
                </c:pt>
                <c:pt idx="262" formatCode="0.00">
                  <c:v>131</c:v>
                </c:pt>
                <c:pt idx="263">
                  <c:v>131.5</c:v>
                </c:pt>
                <c:pt idx="264" formatCode="0.00">
                  <c:v>132</c:v>
                </c:pt>
                <c:pt idx="265">
                  <c:v>132.5</c:v>
                </c:pt>
                <c:pt idx="266" formatCode="0.00">
                  <c:v>133</c:v>
                </c:pt>
                <c:pt idx="267">
                  <c:v>133.5</c:v>
                </c:pt>
                <c:pt idx="268" formatCode="0.00">
                  <c:v>134</c:v>
                </c:pt>
                <c:pt idx="269">
                  <c:v>134.5</c:v>
                </c:pt>
                <c:pt idx="270" formatCode="0.00">
                  <c:v>135</c:v>
                </c:pt>
                <c:pt idx="271">
                  <c:v>135.5</c:v>
                </c:pt>
                <c:pt idx="272" formatCode="0.00">
                  <c:v>136</c:v>
                </c:pt>
                <c:pt idx="273">
                  <c:v>136.5</c:v>
                </c:pt>
                <c:pt idx="274" formatCode="0.00">
                  <c:v>137</c:v>
                </c:pt>
                <c:pt idx="275">
                  <c:v>137.5</c:v>
                </c:pt>
                <c:pt idx="276" formatCode="0.00">
                  <c:v>138</c:v>
                </c:pt>
                <c:pt idx="277">
                  <c:v>138.5</c:v>
                </c:pt>
                <c:pt idx="278" formatCode="0.00">
                  <c:v>139</c:v>
                </c:pt>
                <c:pt idx="279">
                  <c:v>139.5</c:v>
                </c:pt>
                <c:pt idx="280" formatCode="0.00">
                  <c:v>140</c:v>
                </c:pt>
                <c:pt idx="281">
                  <c:v>140.5</c:v>
                </c:pt>
                <c:pt idx="282" formatCode="0.00">
                  <c:v>141</c:v>
                </c:pt>
                <c:pt idx="283">
                  <c:v>141.5</c:v>
                </c:pt>
                <c:pt idx="284" formatCode="0.00">
                  <c:v>142</c:v>
                </c:pt>
                <c:pt idx="285">
                  <c:v>142.5</c:v>
                </c:pt>
                <c:pt idx="286" formatCode="0.00">
                  <c:v>143</c:v>
                </c:pt>
                <c:pt idx="287">
                  <c:v>143.5</c:v>
                </c:pt>
                <c:pt idx="288" formatCode="0.00">
                  <c:v>144</c:v>
                </c:pt>
                <c:pt idx="289">
                  <c:v>144.5</c:v>
                </c:pt>
                <c:pt idx="290" formatCode="0.00">
                  <c:v>145</c:v>
                </c:pt>
                <c:pt idx="291">
                  <c:v>145.5</c:v>
                </c:pt>
                <c:pt idx="292" formatCode="0.00">
                  <c:v>146</c:v>
                </c:pt>
                <c:pt idx="293">
                  <c:v>146.5</c:v>
                </c:pt>
                <c:pt idx="294" formatCode="0.00">
                  <c:v>147</c:v>
                </c:pt>
                <c:pt idx="295">
                  <c:v>147.5</c:v>
                </c:pt>
                <c:pt idx="296" formatCode="0.00">
                  <c:v>148</c:v>
                </c:pt>
                <c:pt idx="297">
                  <c:v>148.5</c:v>
                </c:pt>
                <c:pt idx="298" formatCode="0.00">
                  <c:v>149</c:v>
                </c:pt>
                <c:pt idx="299">
                  <c:v>149.5</c:v>
                </c:pt>
                <c:pt idx="300" formatCode="0.00">
                  <c:v>150</c:v>
                </c:pt>
                <c:pt idx="301">
                  <c:v>150.5</c:v>
                </c:pt>
                <c:pt idx="302" formatCode="0.00">
                  <c:v>151</c:v>
                </c:pt>
                <c:pt idx="303">
                  <c:v>151.5</c:v>
                </c:pt>
                <c:pt idx="304" formatCode="0.00">
                  <c:v>152</c:v>
                </c:pt>
                <c:pt idx="305">
                  <c:v>152.5</c:v>
                </c:pt>
                <c:pt idx="306" formatCode="0.00">
                  <c:v>153</c:v>
                </c:pt>
                <c:pt idx="307">
                  <c:v>153.5</c:v>
                </c:pt>
                <c:pt idx="308" formatCode="0.00">
                  <c:v>154</c:v>
                </c:pt>
                <c:pt idx="309">
                  <c:v>154.5</c:v>
                </c:pt>
                <c:pt idx="310" formatCode="0.00">
                  <c:v>155</c:v>
                </c:pt>
                <c:pt idx="311">
                  <c:v>155.5</c:v>
                </c:pt>
                <c:pt idx="312" formatCode="0.00">
                  <c:v>156</c:v>
                </c:pt>
                <c:pt idx="313">
                  <c:v>156.5</c:v>
                </c:pt>
                <c:pt idx="314" formatCode="0.00">
                  <c:v>157</c:v>
                </c:pt>
                <c:pt idx="315">
                  <c:v>157.5</c:v>
                </c:pt>
                <c:pt idx="316" formatCode="0.00">
                  <c:v>158</c:v>
                </c:pt>
                <c:pt idx="317">
                  <c:v>158.5</c:v>
                </c:pt>
                <c:pt idx="318" formatCode="0.00">
                  <c:v>159</c:v>
                </c:pt>
                <c:pt idx="319">
                  <c:v>159.5</c:v>
                </c:pt>
                <c:pt idx="320" formatCode="0.00">
                  <c:v>160</c:v>
                </c:pt>
                <c:pt idx="321">
                  <c:v>160.5</c:v>
                </c:pt>
                <c:pt idx="322" formatCode="0.00">
                  <c:v>161</c:v>
                </c:pt>
                <c:pt idx="323">
                  <c:v>161.5</c:v>
                </c:pt>
                <c:pt idx="324" formatCode="0.00">
                  <c:v>162</c:v>
                </c:pt>
                <c:pt idx="325">
                  <c:v>162.5</c:v>
                </c:pt>
                <c:pt idx="326" formatCode="0.00">
                  <c:v>163</c:v>
                </c:pt>
                <c:pt idx="327">
                  <c:v>163.5</c:v>
                </c:pt>
                <c:pt idx="328" formatCode="0.00">
                  <c:v>164</c:v>
                </c:pt>
                <c:pt idx="329">
                  <c:v>164.5</c:v>
                </c:pt>
                <c:pt idx="330" formatCode="0.00">
                  <c:v>165</c:v>
                </c:pt>
                <c:pt idx="331">
                  <c:v>165.5</c:v>
                </c:pt>
                <c:pt idx="332" formatCode="0.00">
                  <c:v>166</c:v>
                </c:pt>
                <c:pt idx="333">
                  <c:v>166.5</c:v>
                </c:pt>
                <c:pt idx="334" formatCode="0.00">
                  <c:v>167</c:v>
                </c:pt>
                <c:pt idx="335">
                  <c:v>167.5</c:v>
                </c:pt>
                <c:pt idx="336" formatCode="0.00">
                  <c:v>168</c:v>
                </c:pt>
                <c:pt idx="337">
                  <c:v>168.5</c:v>
                </c:pt>
                <c:pt idx="338" formatCode="0.00">
                  <c:v>169</c:v>
                </c:pt>
                <c:pt idx="339">
                  <c:v>169.5</c:v>
                </c:pt>
                <c:pt idx="340" formatCode="0.00">
                  <c:v>170</c:v>
                </c:pt>
                <c:pt idx="341">
                  <c:v>170.5</c:v>
                </c:pt>
                <c:pt idx="342" formatCode="0.00">
                  <c:v>171</c:v>
                </c:pt>
                <c:pt idx="343">
                  <c:v>171.5</c:v>
                </c:pt>
                <c:pt idx="344" formatCode="0.00">
                  <c:v>172</c:v>
                </c:pt>
                <c:pt idx="345">
                  <c:v>172.5</c:v>
                </c:pt>
                <c:pt idx="346" formatCode="0.00">
                  <c:v>173</c:v>
                </c:pt>
                <c:pt idx="347">
                  <c:v>173.5</c:v>
                </c:pt>
                <c:pt idx="348" formatCode="0.00">
                  <c:v>174</c:v>
                </c:pt>
                <c:pt idx="349">
                  <c:v>174.5</c:v>
                </c:pt>
                <c:pt idx="350" formatCode="0.00">
                  <c:v>175</c:v>
                </c:pt>
                <c:pt idx="351">
                  <c:v>175.5</c:v>
                </c:pt>
                <c:pt idx="352" formatCode="0.00">
                  <c:v>176</c:v>
                </c:pt>
                <c:pt idx="353">
                  <c:v>176.5</c:v>
                </c:pt>
                <c:pt idx="354" formatCode="0.00">
                  <c:v>177</c:v>
                </c:pt>
                <c:pt idx="355">
                  <c:v>177.5</c:v>
                </c:pt>
                <c:pt idx="356" formatCode="0.00">
                  <c:v>178</c:v>
                </c:pt>
                <c:pt idx="357">
                  <c:v>178.5</c:v>
                </c:pt>
                <c:pt idx="358" formatCode="0.00">
                  <c:v>179</c:v>
                </c:pt>
                <c:pt idx="359">
                  <c:v>179.5</c:v>
                </c:pt>
                <c:pt idx="360" formatCode="0.00">
                  <c:v>180</c:v>
                </c:pt>
                <c:pt idx="361">
                  <c:v>180.5</c:v>
                </c:pt>
                <c:pt idx="362" formatCode="0.00">
                  <c:v>181</c:v>
                </c:pt>
                <c:pt idx="363">
                  <c:v>181.5</c:v>
                </c:pt>
                <c:pt idx="364" formatCode="0.00">
                  <c:v>182</c:v>
                </c:pt>
                <c:pt idx="365">
                  <c:v>182.5</c:v>
                </c:pt>
                <c:pt idx="366" formatCode="0.00">
                  <c:v>183</c:v>
                </c:pt>
                <c:pt idx="367">
                  <c:v>183.5</c:v>
                </c:pt>
                <c:pt idx="368" formatCode="0.00">
                  <c:v>184</c:v>
                </c:pt>
                <c:pt idx="369">
                  <c:v>184.5</c:v>
                </c:pt>
                <c:pt idx="370" formatCode="0.00">
                  <c:v>185</c:v>
                </c:pt>
                <c:pt idx="371">
                  <c:v>185.5</c:v>
                </c:pt>
                <c:pt idx="372" formatCode="0.00">
                  <c:v>186</c:v>
                </c:pt>
                <c:pt idx="373">
                  <c:v>186.5</c:v>
                </c:pt>
                <c:pt idx="374" formatCode="0.00">
                  <c:v>187</c:v>
                </c:pt>
                <c:pt idx="375">
                  <c:v>187.5</c:v>
                </c:pt>
                <c:pt idx="376" formatCode="0.00">
                  <c:v>188</c:v>
                </c:pt>
                <c:pt idx="377">
                  <c:v>188.5</c:v>
                </c:pt>
                <c:pt idx="378" formatCode="0.00">
                  <c:v>189</c:v>
                </c:pt>
                <c:pt idx="379">
                  <c:v>189.5</c:v>
                </c:pt>
                <c:pt idx="380" formatCode="0.00">
                  <c:v>190</c:v>
                </c:pt>
                <c:pt idx="381">
                  <c:v>190.5</c:v>
                </c:pt>
                <c:pt idx="382" formatCode="0.00">
                  <c:v>191</c:v>
                </c:pt>
                <c:pt idx="383">
                  <c:v>191.5</c:v>
                </c:pt>
                <c:pt idx="384" formatCode="0.00">
                  <c:v>192</c:v>
                </c:pt>
                <c:pt idx="385">
                  <c:v>192.5</c:v>
                </c:pt>
                <c:pt idx="386" formatCode="0.00">
                  <c:v>193</c:v>
                </c:pt>
                <c:pt idx="387">
                  <c:v>193.5</c:v>
                </c:pt>
                <c:pt idx="388" formatCode="0.00">
                  <c:v>194</c:v>
                </c:pt>
                <c:pt idx="389">
                  <c:v>194.5</c:v>
                </c:pt>
                <c:pt idx="390" formatCode="0.00">
                  <c:v>195</c:v>
                </c:pt>
                <c:pt idx="391">
                  <c:v>195.5</c:v>
                </c:pt>
                <c:pt idx="392" formatCode="0.00">
                  <c:v>196</c:v>
                </c:pt>
                <c:pt idx="393">
                  <c:v>196.5</c:v>
                </c:pt>
                <c:pt idx="394" formatCode="0.00">
                  <c:v>197</c:v>
                </c:pt>
                <c:pt idx="395">
                  <c:v>197.5</c:v>
                </c:pt>
                <c:pt idx="396" formatCode="0.00">
                  <c:v>198</c:v>
                </c:pt>
                <c:pt idx="397">
                  <c:v>198.5</c:v>
                </c:pt>
                <c:pt idx="398" formatCode="0.00">
                  <c:v>199</c:v>
                </c:pt>
                <c:pt idx="399">
                  <c:v>199.5</c:v>
                </c:pt>
              </c:numCache>
            </c:numRef>
          </c:xVal>
          <c:yVal>
            <c:numRef>
              <c:f>'Exponenciální rozdělení'!$R$4:$R$403</c:f>
              <c:numCache>
                <c:formatCode>General</c:formatCode>
                <c:ptCount val="400"/>
                <c:pt idx="0">
                  <c:v>0</c:v>
                </c:pt>
                <c:pt idx="1">
                  <c:v>7.6297361891950466E-2</c:v>
                </c:pt>
                <c:pt idx="2">
                  <c:v>0.14677343635222972</c:v>
                </c:pt>
                <c:pt idx="3">
                  <c:v>0.21187237225468902</c:v>
                </c:pt>
                <c:pt idx="4">
                  <c:v>0.2720044310858174</c:v>
                </c:pt>
                <c:pt idx="5">
                  <c:v>0.32754857246299918</c:v>
                </c:pt>
                <c:pt idx="6">
                  <c:v>0.37885484238454847</c:v>
                </c:pt>
                <c:pt idx="7">
                  <c:v>0.42624657926256726</c:v>
                </c:pt>
                <c:pt idx="8">
                  <c:v>0.47002245164131562</c:v>
                </c:pt>
                <c:pt idx="9">
                  <c:v>0.51045834044304683</c:v>
                </c:pt>
                <c:pt idx="10">
                  <c:v>0.54780907760344966</c:v>
                </c:pt>
                <c:pt idx="11">
                  <c:v>0.58231005205379427</c:v>
                </c:pt>
                <c:pt idx="12">
                  <c:v>0.61417869317087592</c:v>
                </c:pt>
                <c:pt idx="13">
                  <c:v>0.64361584104364278</c:v>
                </c:pt>
                <c:pt idx="14">
                  <c:v>0.67080701219209438</c:v>
                </c:pt>
                <c:pt idx="15">
                  <c:v>0.69592356871516659</c:v>
                </c:pt>
                <c:pt idx="16">
                  <c:v>0.71912379823571837</c:v>
                </c:pt>
                <c:pt idx="17">
                  <c:v>0.74055391144856419</c:v>
                </c:pt>
                <c:pt idx="18">
                  <c:v>0.76034896355822412</c:v>
                </c:pt>
                <c:pt idx="19">
                  <c:v>0.77863370541340338</c:v>
                </c:pt>
                <c:pt idx="20">
                  <c:v>0.79552336970215709</c:v>
                </c:pt>
                <c:pt idx="21">
                  <c:v>0.81112439716243812</c:v>
                </c:pt>
                <c:pt idx="22">
                  <c:v>0.82553510738469593</c:v>
                </c:pt>
                <c:pt idx="23">
                  <c:v>0.83884631843400603</c:v>
                </c:pt>
                <c:pt idx="24">
                  <c:v>0.85114191919666682</c:v>
                </c:pt>
                <c:pt idx="25">
                  <c:v>0.86249939805825993</c:v>
                </c:pt>
                <c:pt idx="26">
                  <c:v>0.87299033124496994</c:v>
                </c:pt>
                <c:pt idx="27">
                  <c:v>0.88268083390574925</c:v>
                </c:pt>
                <c:pt idx="28">
                  <c:v>0.89163197677810413</c:v>
                </c:pt>
                <c:pt idx="29">
                  <c:v>0.89990017106338038</c:v>
                </c:pt>
                <c:pt idx="30">
                  <c:v>0.90753752393707998</c:v>
                </c:pt>
                <c:pt idx="31">
                  <c:v>0.91459216693467837</c:v>
                </c:pt>
                <c:pt idx="32">
                  <c:v>0.9211085592824706</c:v>
                </c:pt>
                <c:pt idx="33">
                  <c:v>0.92712776808507324</c:v>
                </c:pt>
                <c:pt idx="34">
                  <c:v>0.93268772713536052</c:v>
                </c:pt>
                <c:pt idx="35">
                  <c:v>0.93782347597788362</c:v>
                </c:pt>
                <c:pt idx="36">
                  <c:v>0.94256738073238266</c:v>
                </c:pt>
                <c:pt idx="37">
                  <c:v>0.94694933806904669</c:v>
                </c:pt>
                <c:pt idx="38">
                  <c:v>0.95099696362100017</c:v>
                </c:pt>
                <c:pt idx="39">
                  <c:v>0.95473576602141308</c:v>
                </c:pt>
                <c:pt idx="40">
                  <c:v>0.95818930766203925</c:v>
                </c:pt>
                <c:pt idx="41">
                  <c:v>0.96137935318630163</c:v>
                </c:pt>
                <c:pt idx="42">
                  <c:v>0.96432600665274759</c:v>
                </c:pt>
                <c:pt idx="43">
                  <c:v>0.96704783823329399</c:v>
                </c:pt>
                <c:pt idx="44">
                  <c:v>0.96956200124473046</c:v>
                </c:pt>
                <c:pt idx="45">
                  <c:v>0.97188434025102799</c:v>
                </c:pt>
                <c:pt idx="46">
                  <c:v>0.97402949091772617</c:v>
                </c:pt>
                <c:pt idx="47">
                  <c:v>0.97601097224769462</c:v>
                </c:pt>
                <c:pt idx="48">
                  <c:v>0.97784127177954838</c:v>
                </c:pt>
                <c:pt idx="49">
                  <c:v>0.9795319242856495</c:v>
                </c:pt>
                <c:pt idx="50">
                  <c:v>0.9810935844656592</c:v>
                </c:pt>
                <c:pt idx="51">
                  <c:v>0.9825360940937623</c:v>
                </c:pt>
                <c:pt idx="52">
                  <c:v>0.98386854404273749</c:v>
                </c:pt>
                <c:pt idx="53">
                  <c:v>0.98509933157575291</c:v>
                </c:pt>
                <c:pt idx="54">
                  <c:v>0.98623621326694955</c:v>
                </c:pt>
                <c:pt idx="55">
                  <c:v>0.98728635388432473</c:v>
                </c:pt>
                <c:pt idx="56">
                  <c:v>0.98825637154297863</c:v>
                </c:pt>
                <c:pt idx="57">
                  <c:v>0.9891523794132886</c:v>
                </c:pt>
                <c:pt idx="58">
                  <c:v>0.98998002424685949</c:v>
                </c:pt>
                <c:pt idx="59">
                  <c:v>0.99074452196304541</c:v>
                </c:pt>
                <c:pt idx="60">
                  <c:v>0.99145069052031398</c:v>
                </c:pt>
                <c:pt idx="61">
                  <c:v>0.99210298027961186</c:v>
                </c:pt>
                <c:pt idx="62">
                  <c:v>0.99270550205108621</c:v>
                </c:pt>
                <c:pt idx="63">
                  <c:v>0.99326205300091452</c:v>
                </c:pt>
                <c:pt idx="64">
                  <c:v>0.99377614058151253</c:v>
                </c:pt>
                <c:pt idx="65">
                  <c:v>0.99425100463592953</c:v>
                </c:pt>
                <c:pt idx="66">
                  <c:v>0.99468963781573716</c:v>
                </c:pt>
                <c:pt idx="67">
                  <c:v>0.99509480444108711</c:v>
                </c:pt>
                <c:pt idx="68">
                  <c:v>0.9954690579217963</c:v>
                </c:pt>
                <c:pt idx="69">
                  <c:v>0.99581475684924847</c:v>
                </c:pt>
                <c:pt idx="70">
                  <c:v>0.99613407986052716</c:v>
                </c:pt>
                <c:pt idx="71">
                  <c:v>0.99642903936845395</c:v>
                </c:pt>
                <c:pt idx="72">
                  <c:v>0.99670149424406096</c:v>
                </c:pt>
                <c:pt idx="73">
                  <c:v>0.99695316153142444</c:v>
                </c:pt>
                <c:pt idx="74">
                  <c:v>0.99718562726868765</c:v>
                </c:pt>
                <c:pt idx="75">
                  <c:v>0.99740035648346748</c:v>
                </c:pt>
                <c:pt idx="76">
                  <c:v>0.99759870242563842</c:v>
                </c:pt>
                <c:pt idx="77">
                  <c:v>0.99778191509567971</c:v>
                </c:pt>
                <c:pt idx="78">
                  <c:v>0.99795114912233174</c:v>
                </c:pt>
                <c:pt idx="79">
                  <c:v>0.99810747103920783</c:v>
                </c:pt>
                <c:pt idx="80">
                  <c:v>0.9982518660062204</c:v>
                </c:pt>
                <c:pt idx="81">
                  <c:v>0.99838524401817941</c:v>
                </c:pt>
                <c:pt idx="82">
                  <c:v>0.99850844563969154</c:v>
                </c:pt>
                <c:pt idx="83">
                  <c:v>0.99862224730250149</c:v>
                </c:pt>
                <c:pt idx="84">
                  <c:v>0.9987273661986602</c:v>
                </c:pt>
                <c:pt idx="85">
                  <c:v>0.99882446480035691</c:v>
                </c:pt>
                <c:pt idx="86">
                  <c:v>0.99891415503490089</c:v>
                </c:pt>
                <c:pt idx="87">
                  <c:v>0.99899700214116161</c:v>
                </c:pt>
                <c:pt idx="88">
                  <c:v>0.9990735282317742</c:v>
                </c:pt>
                <c:pt idx="89">
                  <c:v>0.99914421558355726</c:v>
                </c:pt>
                <c:pt idx="90">
                  <c:v>0.99920950967688005</c:v>
                </c:pt>
                <c:pt idx="91">
                  <c:v>0.99926982200313519</c:v>
                </c:pt>
                <c:pt idx="92">
                  <c:v>0.9993255326580075</c:v>
                </c:pt>
                <c:pt idx="93">
                  <c:v>0.99937699273688385</c:v>
                </c:pt>
                <c:pt idx="94">
                  <c:v>0.99942452654749914</c:v>
                </c:pt>
                <c:pt idx="95">
                  <c:v>0.99946843365376381</c:v>
                </c:pt>
                <c:pt idx="96">
                  <c:v>0.99950899076365218</c:v>
                </c:pt>
                <c:pt idx="97">
                  <c:v>0.99954645347305004</c:v>
                </c:pt>
                <c:pt idx="98">
                  <c:v>0.9995810578765516</c:v>
                </c:pt>
                <c:pt idx="99">
                  <c:v>0.99961302205535618</c:v>
                </c:pt>
                <c:pt idx="100">
                  <c:v>0.99964254745164283</c:v>
                </c:pt>
                <c:pt idx="101">
                  <c:v>0.99966982013808403</c:v>
                </c:pt>
                <c:pt idx="102">
                  <c:v>0.99969501199049804</c:v>
                </c:pt>
                <c:pt idx="103">
                  <c:v>0.99971828177103172</c:v>
                </c:pt>
                <c:pt idx="104">
                  <c:v>0.99973977612869891</c:v>
                </c:pt>
                <c:pt idx="105">
                  <c:v>0.99975963052358052</c:v>
                </c:pt>
                <c:pt idx="106">
                  <c:v>0.99977797008051061</c:v>
                </c:pt>
                <c:pt idx="107">
                  <c:v>0.9997949103776288</c:v>
                </c:pt>
                <c:pt idx="108">
                  <c:v>0.99981055817476716</c:v>
                </c:pt>
                <c:pt idx="109">
                  <c:v>0.9998250120862644</c:v>
                </c:pt>
                <c:pt idx="110">
                  <c:v>0.99983836320244535</c:v>
                </c:pt>
                <c:pt idx="111">
                  <c:v>0.99985069566368345</c:v>
                </c:pt>
                <c:pt idx="112">
                  <c:v>0.99986208719066338</c:v>
                </c:pt>
                <c:pt idx="113">
                  <c:v>0.99987260957418689</c:v>
                </c:pt>
                <c:pt idx="114">
                  <c:v>0.99988232912760677</c:v>
                </c:pt>
                <c:pt idx="115">
                  <c:v>0.99989130710474183</c:v>
                </c:pt>
                <c:pt idx="116">
                  <c:v>0.9998996000859065</c:v>
                </c:pt>
                <c:pt idx="117">
                  <c:v>0.99990726033448596</c:v>
                </c:pt>
                <c:pt idx="118">
                  <c:v>0.99991433612630742</c:v>
                </c:pt>
                <c:pt idx="119">
                  <c:v>0.99992087205387958</c:v>
                </c:pt>
                <c:pt idx="120">
                  <c:v>0.99992690930742056</c:v>
                </c:pt>
                <c:pt idx="121">
                  <c:v>0.99993248593444317</c:v>
                </c:pt>
                <c:pt idx="122">
                  <c:v>0.99993763707953576</c:v>
                </c:pt>
                <c:pt idx="123">
                  <c:v>0.99994239520584705</c:v>
                </c:pt>
                <c:pt idx="124">
                  <c:v>0.99994679029967326</c:v>
                </c:pt>
                <c:pt idx="125">
                  <c:v>0.99995085005943529</c:v>
                </c:pt>
                <c:pt idx="126">
                  <c:v>0.99995460007023751</c:v>
                </c:pt>
                <c:pt idx="127">
                  <c:v>0.99995806396510845</c:v>
                </c:pt>
                <c:pt idx="128">
                  <c:v>0.99996126357393889</c:v>
                </c:pt>
                <c:pt idx="129">
                  <c:v>0.99996421906105648</c:v>
                </c:pt>
                <c:pt idx="130">
                  <c:v>0.99996694905230388</c:v>
                </c:pt>
                <c:pt idx="131">
                  <c:v>0.99996947075242115</c:v>
                </c:pt>
                <c:pt idx="132">
                  <c:v>0.99997180005347197</c:v>
                </c:pt>
                <c:pt idx="133">
                  <c:v>0.99997395163499758</c:v>
                </c:pt>
                <c:pt idx="134">
                  <c:v>0.99997593905652882</c:v>
                </c:pt>
                <c:pt idx="135">
                  <c:v>0.99997777484304029</c:v>
                </c:pt>
                <c:pt idx="136">
                  <c:v>0.99997947056388392</c:v>
                </c:pt>
                <c:pt idx="137">
                  <c:v>0.99998103690570073</c:v>
                </c:pt>
                <c:pt idx="138">
                  <c:v>0.99998248373976906</c:v>
                </c:pt>
                <c:pt idx="139">
                  <c:v>0.99998382018421494</c:v>
                </c:pt>
                <c:pt idx="140">
                  <c:v>0.99998505466147525</c:v>
                </c:pt>
                <c:pt idx="141">
                  <c:v>0.99998619495137719</c:v>
                </c:pt>
                <c:pt idx="142">
                  <c:v>0.99998724824016794</c:v>
                </c:pt>
                <c:pt idx="143">
                  <c:v>0.99998822116580266</c:v>
                </c:pt>
                <c:pt idx="144">
                  <c:v>0.99998911985977801</c:v>
                </c:pt>
                <c:pt idx="145">
                  <c:v>0.99998994998577395</c:v>
                </c:pt>
                <c:pt idx="146">
                  <c:v>0.99999071677534646</c:v>
                </c:pt>
                <c:pt idx="147">
                  <c:v>0.99999142506089733</c:v>
                </c:pt>
                <c:pt idx="148">
                  <c:v>0.99999207930612921</c:v>
                </c:pt>
                <c:pt idx="149">
                  <c:v>0.99999268363417593</c:v>
                </c:pt>
                <c:pt idx="150">
                  <c:v>0.99999324185358696</c:v>
                </c:pt>
                <c:pt idx="151">
                  <c:v>0.99999375748232955</c:v>
                </c:pt>
                <c:pt idx="152">
                  <c:v>0.99999423376995933</c:v>
                </c:pt>
                <c:pt idx="153">
                  <c:v>0.99999467371809958</c:v>
                </c:pt>
                <c:pt idx="154">
                  <c:v>0.99999508009935723</c:v>
                </c:pt>
                <c:pt idx="155">
                  <c:v>0.99999545547479707</c:v>
                </c:pt>
                <c:pt idx="156">
                  <c:v>0.99999580221008111</c:v>
                </c:pt>
                <c:pt idx="157">
                  <c:v>0.99999612249037761</c:v>
                </c:pt>
                <c:pt idx="158">
                  <c:v>0.99999641833413255</c:v>
                </c:pt>
                <c:pt idx="159">
                  <c:v>0.99999669160578941</c:v>
                </c:pt>
                <c:pt idx="160">
                  <c:v>0.9999969440275398</c:v>
                </c:pt>
                <c:pt idx="161">
                  <c:v>0.99999717719017656</c:v>
                </c:pt>
                <c:pt idx="162">
                  <c:v>0.99999739256311915</c:v>
                </c:pt>
                <c:pt idx="163">
                  <c:v>0.99999759150367451</c:v>
                </c:pt>
                <c:pt idx="164">
                  <c:v>0.99999777526559019</c:v>
                </c:pt>
                <c:pt idx="165">
                  <c:v>0.9999979450069566</c:v>
                </c:pt>
                <c:pt idx="166">
                  <c:v>0.99999810179750459</c:v>
                </c:pt>
                <c:pt idx="167">
                  <c:v>0.99999824662534731</c:v>
                </c:pt>
                <c:pt idx="168">
                  <c:v>0.99999838040320765</c:v>
                </c:pt>
                <c:pt idx="169">
                  <c:v>0.99999850397417023</c:v>
                </c:pt>
                <c:pt idx="170">
                  <c:v>0.99999861811699442</c:v>
                </c:pt>
                <c:pt idx="171">
                  <c:v>0.99999872355102215</c:v>
                </c:pt>
                <c:pt idx="172">
                  <c:v>0.9999988209407118</c:v>
                </c:pt>
                <c:pt idx="173">
                  <c:v>0.99999891089982496</c:v>
                </c:pt>
                <c:pt idx="174">
                  <c:v>0.99999899399529513</c:v>
                </c:pt>
                <c:pt idx="175">
                  <c:v>0.99999907075080019</c:v>
                </c:pt>
                <c:pt idx="176">
                  <c:v>0.99999914165006265</c:v>
                </c:pt>
                <c:pt idx="177">
                  <c:v>0.99999920713989843</c:v>
                </c:pt>
                <c:pt idx="178">
                  <c:v>0.9999992676330326</c:v>
                </c:pt>
                <c:pt idx="179">
                  <c:v>0.99999932351070009</c:v>
                </c:pt>
                <c:pt idx="180">
                  <c:v>0.99999937512504911</c:v>
                </c:pt>
                <c:pt idx="181">
                  <c:v>0.99999942280135934</c:v>
                </c:pt>
                <c:pt idx="182">
                  <c:v>0.99999946684009289</c:v>
                </c:pt>
                <c:pt idx="183">
                  <c:v>0.9999995075187873</c:v>
                </c:pt>
                <c:pt idx="184">
                  <c:v>0.99999954509380462</c:v>
                </c:pt>
                <c:pt idx="185">
                  <c:v>0.9999995798019472</c:v>
                </c:pt>
                <c:pt idx="186">
                  <c:v>0.99999961186195008</c:v>
                </c:pt>
                <c:pt idx="187">
                  <c:v>0.9999996414758594</c:v>
                </c:pt>
                <c:pt idx="188">
                  <c:v>0.99999966883030544</c:v>
                </c:pt>
                <c:pt idx="189">
                  <c:v>0.99999969409767953</c:v>
                </c:pt>
                <c:pt idx="190">
                  <c:v>0.9999997174372196</c:v>
                </c:pt>
                <c:pt idx="191">
                  <c:v>0.99999973899601424</c:v>
                </c:pt>
                <c:pt idx="192">
                  <c:v>0.99999975890992987</c:v>
                </c:pt>
                <c:pt idx="193">
                  <c:v>0.99999977730446621</c:v>
                </c:pt>
                <c:pt idx="194">
                  <c:v>0.99999979429554786</c:v>
                </c:pt>
                <c:pt idx="195">
                  <c:v>0.99999980999025495</c:v>
                </c:pt>
                <c:pt idx="196">
                  <c:v>0.99999982448749725</c:v>
                </c:pt>
                <c:pt idx="197">
                  <c:v>0.99999983787863811</c:v>
                </c:pt>
                <c:pt idx="198">
                  <c:v>0.99999985024807037</c:v>
                </c:pt>
                <c:pt idx="199">
                  <c:v>0.99999986167374755</c:v>
                </c:pt>
                <c:pt idx="200">
                  <c:v>0.99999987222767572</c:v>
                </c:pt>
                <c:pt idx="201">
                  <c:v>0.99999988197636691</c:v>
                </c:pt>
                <c:pt idx="202">
                  <c:v>0.99999989098125874</c:v>
                </c:pt>
                <c:pt idx="203">
                  <c:v>0.99999989929910116</c:v>
                </c:pt>
                <c:pt idx="204">
                  <c:v>0.99999990698231411</c:v>
                </c:pt>
                <c:pt idx="205">
                  <c:v>0.9999999140793181</c:v>
                </c:pt>
                <c:pt idx="206">
                  <c:v>0.99999992063483945</c:v>
                </c:pt>
                <c:pt idx="207">
                  <c:v>0.99999992669019189</c:v>
                </c:pt>
                <c:pt idx="208">
                  <c:v>0.99999993228353679</c:v>
                </c:pt>
                <c:pt idx="209">
                  <c:v>0.99999993745012428</c:v>
                </c:pt>
                <c:pt idx="210">
                  <c:v>0.99999994222251476</c:v>
                </c:pt>
                <c:pt idx="211">
                  <c:v>0.99999994663078451</c:v>
                </c:pt>
                <c:pt idx="212">
                  <c:v>0.99999995070271486</c:v>
                </c:pt>
                <c:pt idx="213">
                  <c:v>0.99999995446396761</c:v>
                </c:pt>
                <c:pt idx="214">
                  <c:v>0.99999995793824681</c:v>
                </c:pt>
                <c:pt idx="215">
                  <c:v>0.9999999611474476</c:v>
                </c:pt>
                <c:pt idx="216">
                  <c:v>0.99999996411179481</c:v>
                </c:pt>
                <c:pt idx="217">
                  <c:v>0.99999996684997028</c:v>
                </c:pt>
                <c:pt idx="218">
                  <c:v>0.99999996937923008</c:v>
                </c:pt>
                <c:pt idx="219">
                  <c:v>0.99999997171551402</c:v>
                </c:pt>
                <c:pt idx="220">
                  <c:v>0.99999997387354567</c:v>
                </c:pt>
                <c:pt idx="221">
                  <c:v>0.99999997586692524</c:v>
                </c:pt>
                <c:pt idx="222">
                  <c:v>0.99999997770821514</c:v>
                </c:pt>
                <c:pt idx="223">
                  <c:v>0.99999997940901952</c:v>
                </c:pt>
                <c:pt idx="224">
                  <c:v>0.99999998098005705</c:v>
                </c:pt>
                <c:pt idx="225">
                  <c:v>0.99999998243122845</c:v>
                </c:pt>
                <c:pt idx="226">
                  <c:v>0.99999998377167942</c:v>
                </c:pt>
                <c:pt idx="227">
                  <c:v>0.99999998500985743</c:v>
                </c:pt>
                <c:pt idx="228">
                  <c:v>0.99999998615356578</c:v>
                </c:pt>
                <c:pt idx="229">
                  <c:v>0.99999998721001215</c:v>
                </c:pt>
                <c:pt idx="230">
                  <c:v>0.99999998818585456</c:v>
                </c:pt>
                <c:pt idx="231">
                  <c:v>0.99999998908724264</c:v>
                </c:pt>
                <c:pt idx="232">
                  <c:v>0.99999998991985728</c:v>
                </c:pt>
                <c:pt idx="233">
                  <c:v>0.99999999068894552</c:v>
                </c:pt>
                <c:pt idx="234">
                  <c:v>0.99999999139935447</c:v>
                </c:pt>
                <c:pt idx="235">
                  <c:v>0.999999992055561</c:v>
                </c:pt>
                <c:pt idx="236">
                  <c:v>0.9999999926617007</c:v>
                </c:pt>
                <c:pt idx="237">
                  <c:v>0.99999999322159361</c:v>
                </c:pt>
                <c:pt idx="238">
                  <c:v>0.99999999373876813</c:v>
                </c:pt>
                <c:pt idx="239">
                  <c:v>0.99999999421648367</c:v>
                </c:pt>
                <c:pt idx="240">
                  <c:v>0.99999999465775069</c:v>
                </c:pt>
                <c:pt idx="241">
                  <c:v>0.9999999950653502</c:v>
                </c:pt>
                <c:pt idx="242">
                  <c:v>0.99999999544185092</c:v>
                </c:pt>
                <c:pt idx="243">
                  <c:v>0.99999999578962573</c:v>
                </c:pt>
                <c:pt idx="244">
                  <c:v>0.9999999961108661</c:v>
                </c:pt>
                <c:pt idx="245">
                  <c:v>0.99999999640759685</c:v>
                </c:pt>
                <c:pt idx="246">
                  <c:v>0.99999999668168771</c:v>
                </c:pt>
                <c:pt idx="247">
                  <c:v>0.99999999693486619</c:v>
                </c:pt>
                <c:pt idx="248">
                  <c:v>0.99999999716872778</c:v>
                </c:pt>
                <c:pt idx="249">
                  <c:v>0.99999999738474643</c:v>
                </c:pt>
                <c:pt idx="250">
                  <c:v>0.99999999758428337</c:v>
                </c:pt>
                <c:pt idx="251">
                  <c:v>0.99999999776859616</c:v>
                </c:pt>
                <c:pt idx="252">
                  <c:v>0.99999999793884642</c:v>
                </c:pt>
                <c:pt idx="253">
                  <c:v>0.99999999809610696</c:v>
                </c:pt>
                <c:pt idx="254">
                  <c:v>0.99999999824136898</c:v>
                </c:pt>
                <c:pt idx="255">
                  <c:v>0.99999999837554787</c:v>
                </c:pt>
                <c:pt idx="256">
                  <c:v>0.99999999849948928</c:v>
                </c:pt>
                <c:pt idx="257">
                  <c:v>0.99999999861397426</c:v>
                </c:pt>
                <c:pt idx="258">
                  <c:v>0.99999999871972445</c:v>
                </c:pt>
                <c:pt idx="259">
                  <c:v>0.99999999881740609</c:v>
                </c:pt>
                <c:pt idx="260">
                  <c:v>0.9999999989076348</c:v>
                </c:pt>
                <c:pt idx="261">
                  <c:v>0.99999999899097947</c:v>
                </c:pt>
                <c:pt idx="262">
                  <c:v>0.999999999067965</c:v>
                </c:pt>
                <c:pt idx="263">
                  <c:v>0.99999999913907689</c:v>
                </c:pt>
                <c:pt idx="264">
                  <c:v>0.99999999920476301</c:v>
                </c:pt>
                <c:pt idx="265">
                  <c:v>0.99999999926543748</c:v>
                </c:pt>
                <c:pt idx="266">
                  <c:v>0.99999999932148265</c:v>
                </c:pt>
                <c:pt idx="267">
                  <c:v>0.99999999937325179</c:v>
                </c:pt>
                <c:pt idx="268">
                  <c:v>0.99999999942107098</c:v>
                </c:pt>
                <c:pt idx="269">
                  <c:v>0.99999999946524176</c:v>
                </c:pt>
                <c:pt idx="270">
                  <c:v>0.99999999950604235</c:v>
                </c:pt>
                <c:pt idx="271">
                  <c:v>0.99999999954373009</c:v>
                </c:pt>
                <c:pt idx="272">
                  <c:v>0.99999999957854224</c:v>
                </c:pt>
                <c:pt idx="273">
                  <c:v>0.99999999961069841</c:v>
                </c:pt>
                <c:pt idx="274">
                  <c:v>0.99999999964040109</c:v>
                </c:pt>
                <c:pt idx="275">
                  <c:v>0.99999999966783748</c:v>
                </c:pt>
                <c:pt idx="276">
                  <c:v>0.99999999969318065</c:v>
                </c:pt>
                <c:pt idx="277">
                  <c:v>0.99999999971659015</c:v>
                </c:pt>
                <c:pt idx="278">
                  <c:v>0.99999999973821352</c:v>
                </c:pt>
                <c:pt idx="279">
                  <c:v>0.99999999975818721</c:v>
                </c:pt>
                <c:pt idx="280">
                  <c:v>0.99999999977663689</c:v>
                </c:pt>
                <c:pt idx="281">
                  <c:v>0.99999999979367893</c:v>
                </c:pt>
                <c:pt idx="282">
                  <c:v>0.99999999980942067</c:v>
                </c:pt>
                <c:pt idx="283">
                  <c:v>0.99999999982396137</c:v>
                </c:pt>
                <c:pt idx="284">
                  <c:v>0.99999999983739263</c:v>
                </c:pt>
                <c:pt idx="285">
                  <c:v>0.99999999984979915</c:v>
                </c:pt>
                <c:pt idx="286">
                  <c:v>0.99999999986125909</c:v>
                </c:pt>
                <c:pt idx="287">
                  <c:v>0.99999999987184462</c:v>
                </c:pt>
                <c:pt idx="288">
                  <c:v>0.99999999988162258</c:v>
                </c:pt>
                <c:pt idx="289">
                  <c:v>0.99999999989065447</c:v>
                </c:pt>
                <c:pt idx="290">
                  <c:v>0.99999999989899724</c:v>
                </c:pt>
                <c:pt idx="291">
                  <c:v>0.99999999990670341</c:v>
                </c:pt>
                <c:pt idx="292">
                  <c:v>0.99999999991382171</c:v>
                </c:pt>
                <c:pt idx="293">
                  <c:v>0.9999999999203969</c:v>
                </c:pt>
                <c:pt idx="294">
                  <c:v>0.99999999992647037</c:v>
                </c:pt>
                <c:pt idx="295">
                  <c:v>0.99999999993208055</c:v>
                </c:pt>
                <c:pt idx="296">
                  <c:v>0.99999999993726263</c:v>
                </c:pt>
                <c:pt idx="297">
                  <c:v>0.99999999994204936</c:v>
                </c:pt>
                <c:pt idx="298">
                  <c:v>0.99999999994647082</c:v>
                </c:pt>
                <c:pt idx="299">
                  <c:v>0.99999999995055489</c:v>
                </c:pt>
                <c:pt idx="300">
                  <c:v>0.99999999995432742</c:v>
                </c:pt>
                <c:pt idx="301">
                  <c:v>0.99999999995781219</c:v>
                </c:pt>
                <c:pt idx="302">
                  <c:v>0.99999999996103095</c:v>
                </c:pt>
                <c:pt idx="303">
                  <c:v>0.99999999996400424</c:v>
                </c:pt>
                <c:pt idx="304">
                  <c:v>0.9999999999667506</c:v>
                </c:pt>
                <c:pt idx="305">
                  <c:v>0.99999999996928746</c:v>
                </c:pt>
                <c:pt idx="306">
                  <c:v>0.99999999997163069</c:v>
                </c:pt>
                <c:pt idx="307">
                  <c:v>0.99999999997379518</c:v>
                </c:pt>
                <c:pt idx="308">
                  <c:v>0.99999999997579458</c:v>
                </c:pt>
                <c:pt idx="309">
                  <c:v>0.99999999997764144</c:v>
                </c:pt>
                <c:pt idx="310">
                  <c:v>0.9999999999793473</c:v>
                </c:pt>
                <c:pt idx="311">
                  <c:v>0.99999999998092304</c:v>
                </c:pt>
                <c:pt idx="312">
                  <c:v>0.99999999998237854</c:v>
                </c:pt>
                <c:pt idx="313">
                  <c:v>0.99999999998372302</c:v>
                </c:pt>
                <c:pt idx="314">
                  <c:v>0.99999999998496492</c:v>
                </c:pt>
                <c:pt idx="315">
                  <c:v>0.99999999998611211</c:v>
                </c:pt>
                <c:pt idx="316">
                  <c:v>0.99999999998717171</c:v>
                </c:pt>
                <c:pt idx="317">
                  <c:v>0.99999999998815048</c:v>
                </c:pt>
                <c:pt idx="318">
                  <c:v>0.99999999998905453</c:v>
                </c:pt>
                <c:pt idx="319">
                  <c:v>0.99999999998988964</c:v>
                </c:pt>
                <c:pt idx="320">
                  <c:v>0.99999999999066103</c:v>
                </c:pt>
                <c:pt idx="321">
                  <c:v>0.99999999999137357</c:v>
                </c:pt>
                <c:pt idx="322">
                  <c:v>0.99999999999203171</c:v>
                </c:pt>
                <c:pt idx="323">
                  <c:v>0.99999999999263967</c:v>
                </c:pt>
                <c:pt idx="324">
                  <c:v>0.99999999999320133</c:v>
                </c:pt>
                <c:pt idx="325">
                  <c:v>0.99999999999372002</c:v>
                </c:pt>
                <c:pt idx="326">
                  <c:v>0.9999999999941992</c:v>
                </c:pt>
                <c:pt idx="327">
                  <c:v>0.99999999999464173</c:v>
                </c:pt>
                <c:pt idx="328">
                  <c:v>0.99999999999505051</c:v>
                </c:pt>
                <c:pt idx="329">
                  <c:v>0.99999999999542821</c:v>
                </c:pt>
                <c:pt idx="330">
                  <c:v>0.99999999999577704</c:v>
                </c:pt>
                <c:pt idx="331">
                  <c:v>0.99999999999609923</c:v>
                </c:pt>
                <c:pt idx="332">
                  <c:v>0.99999999999639688</c:v>
                </c:pt>
                <c:pt idx="333">
                  <c:v>0.99999999999667177</c:v>
                </c:pt>
                <c:pt idx="334">
                  <c:v>0.99999999999692568</c:v>
                </c:pt>
                <c:pt idx="335">
                  <c:v>0.99999999999716027</c:v>
                </c:pt>
                <c:pt idx="336">
                  <c:v>0.99999999999737688</c:v>
                </c:pt>
                <c:pt idx="337">
                  <c:v>0.99999999999757705</c:v>
                </c:pt>
                <c:pt idx="338">
                  <c:v>0.9999999999977619</c:v>
                </c:pt>
                <c:pt idx="339">
                  <c:v>0.99999999999793265</c:v>
                </c:pt>
                <c:pt idx="340">
                  <c:v>0.99999999999809042</c:v>
                </c:pt>
                <c:pt idx="341">
                  <c:v>0.99999999999823608</c:v>
                </c:pt>
                <c:pt idx="342">
                  <c:v>0.99999999999837064</c:v>
                </c:pt>
                <c:pt idx="343">
                  <c:v>0.99999999999849498</c:v>
                </c:pt>
                <c:pt idx="344">
                  <c:v>0.99999999999860978</c:v>
                </c:pt>
                <c:pt idx="345">
                  <c:v>0.99999999999871592</c:v>
                </c:pt>
                <c:pt idx="346">
                  <c:v>0.99999999999881384</c:v>
                </c:pt>
                <c:pt idx="347">
                  <c:v>0.99999999999890432</c:v>
                </c:pt>
                <c:pt idx="348">
                  <c:v>0.99999999999898792</c:v>
                </c:pt>
                <c:pt idx="349">
                  <c:v>0.99999999999906519</c:v>
                </c:pt>
                <c:pt idx="350">
                  <c:v>0.99999999999913647</c:v>
                </c:pt>
                <c:pt idx="351">
                  <c:v>0.99999999999920242</c:v>
                </c:pt>
                <c:pt idx="352">
                  <c:v>0.99999999999926326</c:v>
                </c:pt>
                <c:pt idx="353">
                  <c:v>0.99999999999931943</c:v>
                </c:pt>
                <c:pt idx="354">
                  <c:v>0.99999999999937139</c:v>
                </c:pt>
                <c:pt idx="355">
                  <c:v>0.99999999999941935</c:v>
                </c:pt>
                <c:pt idx="356">
                  <c:v>0.99999999999946365</c:v>
                </c:pt>
                <c:pt idx="357">
                  <c:v>0.99999999999950451</c:v>
                </c:pt>
                <c:pt idx="358">
                  <c:v>0.99999999999954237</c:v>
                </c:pt>
                <c:pt idx="359">
                  <c:v>0.99999999999957723</c:v>
                </c:pt>
                <c:pt idx="360">
                  <c:v>0.99999999999960953</c:v>
                </c:pt>
                <c:pt idx="361">
                  <c:v>0.99999999999963929</c:v>
                </c:pt>
                <c:pt idx="362">
                  <c:v>0.99999999999966682</c:v>
                </c:pt>
                <c:pt idx="363">
                  <c:v>0.99999999999969225</c:v>
                </c:pt>
                <c:pt idx="364">
                  <c:v>0.99999999999971578</c:v>
                </c:pt>
                <c:pt idx="365">
                  <c:v>0.99999999999973743</c:v>
                </c:pt>
                <c:pt idx="366">
                  <c:v>0.99999999999975742</c:v>
                </c:pt>
                <c:pt idx="367">
                  <c:v>0.99999999999977596</c:v>
                </c:pt>
                <c:pt idx="368">
                  <c:v>0.99999999999979305</c:v>
                </c:pt>
                <c:pt idx="369">
                  <c:v>0.99999999999980882</c:v>
                </c:pt>
                <c:pt idx="370">
                  <c:v>0.99999999999982347</c:v>
                </c:pt>
                <c:pt idx="371">
                  <c:v>0.99999999999983691</c:v>
                </c:pt>
                <c:pt idx="372">
                  <c:v>0.99999999999984934</c:v>
                </c:pt>
                <c:pt idx="373">
                  <c:v>0.99999999999986089</c:v>
                </c:pt>
                <c:pt idx="374">
                  <c:v>0.99999999999987144</c:v>
                </c:pt>
                <c:pt idx="375">
                  <c:v>0.99999999999988132</c:v>
                </c:pt>
                <c:pt idx="376">
                  <c:v>0.99999999999989031</c:v>
                </c:pt>
                <c:pt idx="377">
                  <c:v>0.99999999999989875</c:v>
                </c:pt>
                <c:pt idx="378">
                  <c:v>0.99999999999990641</c:v>
                </c:pt>
                <c:pt idx="379">
                  <c:v>0.99999999999991351</c:v>
                </c:pt>
                <c:pt idx="380">
                  <c:v>0.99999999999992017</c:v>
                </c:pt>
                <c:pt idx="381">
                  <c:v>0.99999999999992628</c:v>
                </c:pt>
                <c:pt idx="382">
                  <c:v>0.99999999999993183</c:v>
                </c:pt>
                <c:pt idx="383">
                  <c:v>0.99999999999993705</c:v>
                </c:pt>
                <c:pt idx="384">
                  <c:v>0.99999999999994182</c:v>
                </c:pt>
                <c:pt idx="385">
                  <c:v>0.99999999999994627</c:v>
                </c:pt>
                <c:pt idx="386">
                  <c:v>0.99999999999995037</c:v>
                </c:pt>
                <c:pt idx="387">
                  <c:v>0.99999999999995415</c:v>
                </c:pt>
                <c:pt idx="388">
                  <c:v>0.9999999999999577</c:v>
                </c:pt>
                <c:pt idx="389">
                  <c:v>0.99999999999996092</c:v>
                </c:pt>
                <c:pt idx="390">
                  <c:v>0.99999999999996392</c:v>
                </c:pt>
                <c:pt idx="391">
                  <c:v>0.99999999999996669</c:v>
                </c:pt>
                <c:pt idx="392">
                  <c:v>0.99999999999996925</c:v>
                </c:pt>
                <c:pt idx="393">
                  <c:v>0.99999999999997158</c:v>
                </c:pt>
                <c:pt idx="394">
                  <c:v>0.99999999999997369</c:v>
                </c:pt>
                <c:pt idx="395">
                  <c:v>0.99999999999997569</c:v>
                </c:pt>
                <c:pt idx="396">
                  <c:v>0.99999999999997757</c:v>
                </c:pt>
                <c:pt idx="397">
                  <c:v>0.99999999999997924</c:v>
                </c:pt>
                <c:pt idx="398">
                  <c:v>0.9999999999999809</c:v>
                </c:pt>
                <c:pt idx="399">
                  <c:v>0.99999999999998235</c:v>
                </c:pt>
              </c:numCache>
            </c:numRef>
          </c:yVal>
          <c:smooth val="1"/>
        </c:ser>
        <c:axId val="146141952"/>
        <c:axId val="146143488"/>
      </c:scatterChart>
      <c:valAx>
        <c:axId val="146141952"/>
        <c:scaling>
          <c:orientation val="minMax"/>
          <c:max val="50"/>
          <c:min val="0"/>
        </c:scaling>
        <c:axPos val="b"/>
        <c:numFmt formatCode="0" sourceLinked="0"/>
        <c:tickLblPos val="nextTo"/>
        <c:crossAx val="146143488"/>
        <c:crosses val="autoZero"/>
        <c:crossBetween val="midCat"/>
      </c:valAx>
      <c:valAx>
        <c:axId val="146143488"/>
        <c:scaling>
          <c:orientation val="minMax"/>
          <c:max val="1.05"/>
          <c:min val="0"/>
        </c:scaling>
        <c:axPos val="l"/>
        <c:numFmt formatCode="General" sourceLinked="1"/>
        <c:tickLblPos val="nextTo"/>
        <c:crossAx val="146141952"/>
        <c:crosses val="autoZero"/>
        <c:crossBetween val="midCat"/>
      </c:valAx>
      <c:spPr>
        <a:solidFill>
          <a:schemeClr val="accent5">
            <a:lumMod val="20000"/>
            <a:lumOff val="80000"/>
          </a:schemeClr>
        </a:solidFill>
      </c:spPr>
    </c:plotArea>
  </c:chart>
  <c:spPr>
    <a:solidFill>
      <a:schemeClr val="accent3">
        <a:lumMod val="60000"/>
        <a:lumOff val="40000"/>
      </a:schemeClr>
    </a:solidFill>
    <a:ln w="9525">
      <a:solidFill>
        <a:schemeClr val="tx1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Intenzita poruch </a:t>
            </a:r>
            <a:r>
              <a:rPr lang="en-US" sz="1200"/>
              <a:t>exponenci</a:t>
            </a:r>
            <a:r>
              <a:rPr lang="cs-CZ" sz="1200"/>
              <a:t>álního rozdělení</a:t>
            </a:r>
            <a:endParaRPr lang="en-US" sz="1200"/>
          </a:p>
        </c:rich>
      </c:tx>
    </c:title>
    <c:plotArea>
      <c:layout>
        <c:manualLayout>
          <c:layoutTarget val="inner"/>
          <c:xMode val="edge"/>
          <c:yMode val="edge"/>
          <c:x val="4.8830955854867304E-2"/>
          <c:y val="0.15059953032186796"/>
          <c:w val="0.90546213116928431"/>
          <c:h val="0.65945388405396699"/>
        </c:manualLayout>
      </c:layout>
      <c:scatterChart>
        <c:scatterStyle val="smoothMarker"/>
        <c:ser>
          <c:idx val="0"/>
          <c:order val="0"/>
          <c:tx>
            <c:strRef>
              <c:f>'Exponenciální rozdělení'!$S$3</c:f>
              <c:strCache>
                <c:ptCount val="1"/>
                <c:pt idx="0">
                  <c:v>h(x)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'Exponenciální rozdělení'!$P$4:$P$403</c:f>
              <c:numCache>
                <c:formatCode>General</c:formatCode>
                <c:ptCount val="400"/>
                <c:pt idx="0" formatCode="0.00">
                  <c:v>0</c:v>
                </c:pt>
                <c:pt idx="1">
                  <c:v>0.5</c:v>
                </c:pt>
                <c:pt idx="2" formatCode="0.00">
                  <c:v>1</c:v>
                </c:pt>
                <c:pt idx="3">
                  <c:v>1.5</c:v>
                </c:pt>
                <c:pt idx="4" formatCode="0.00">
                  <c:v>2</c:v>
                </c:pt>
                <c:pt idx="5">
                  <c:v>2.5</c:v>
                </c:pt>
                <c:pt idx="6" formatCode="0.00">
                  <c:v>3</c:v>
                </c:pt>
                <c:pt idx="7">
                  <c:v>3.5</c:v>
                </c:pt>
                <c:pt idx="8" formatCode="0.00">
                  <c:v>4</c:v>
                </c:pt>
                <c:pt idx="9">
                  <c:v>4.5</c:v>
                </c:pt>
                <c:pt idx="10" formatCode="0.00">
                  <c:v>5</c:v>
                </c:pt>
                <c:pt idx="11">
                  <c:v>5.5</c:v>
                </c:pt>
                <c:pt idx="12" formatCode="0.00">
                  <c:v>6</c:v>
                </c:pt>
                <c:pt idx="13">
                  <c:v>6.5</c:v>
                </c:pt>
                <c:pt idx="14" formatCode="0.00">
                  <c:v>7</c:v>
                </c:pt>
                <c:pt idx="15">
                  <c:v>7.5</c:v>
                </c:pt>
                <c:pt idx="16" formatCode="0.00">
                  <c:v>8</c:v>
                </c:pt>
                <c:pt idx="17">
                  <c:v>8.5</c:v>
                </c:pt>
                <c:pt idx="18" formatCode="0.00">
                  <c:v>9</c:v>
                </c:pt>
                <c:pt idx="19">
                  <c:v>9.5</c:v>
                </c:pt>
                <c:pt idx="20" formatCode="0.00">
                  <c:v>10</c:v>
                </c:pt>
                <c:pt idx="21">
                  <c:v>10.5</c:v>
                </c:pt>
                <c:pt idx="22" formatCode="0.00">
                  <c:v>11</c:v>
                </c:pt>
                <c:pt idx="23">
                  <c:v>11.5</c:v>
                </c:pt>
                <c:pt idx="24" formatCode="0.00">
                  <c:v>12</c:v>
                </c:pt>
                <c:pt idx="25">
                  <c:v>12.5</c:v>
                </c:pt>
                <c:pt idx="26" formatCode="0.00">
                  <c:v>13</c:v>
                </c:pt>
                <c:pt idx="27">
                  <c:v>13.5</c:v>
                </c:pt>
                <c:pt idx="28" formatCode="0.00">
                  <c:v>14</c:v>
                </c:pt>
                <c:pt idx="29">
                  <c:v>14.5</c:v>
                </c:pt>
                <c:pt idx="30" formatCode="0.00">
                  <c:v>15</c:v>
                </c:pt>
                <c:pt idx="31">
                  <c:v>15.5</c:v>
                </c:pt>
                <c:pt idx="32" formatCode="0.00">
                  <c:v>16</c:v>
                </c:pt>
                <c:pt idx="33">
                  <c:v>16.5</c:v>
                </c:pt>
                <c:pt idx="34" formatCode="0.00">
                  <c:v>17</c:v>
                </c:pt>
                <c:pt idx="35">
                  <c:v>17.5</c:v>
                </c:pt>
                <c:pt idx="36" formatCode="0.00">
                  <c:v>18</c:v>
                </c:pt>
                <c:pt idx="37">
                  <c:v>18.5</c:v>
                </c:pt>
                <c:pt idx="38" formatCode="0.00">
                  <c:v>19</c:v>
                </c:pt>
                <c:pt idx="39">
                  <c:v>19.5</c:v>
                </c:pt>
                <c:pt idx="40" formatCode="0.00">
                  <c:v>20</c:v>
                </c:pt>
                <c:pt idx="41">
                  <c:v>20.5</c:v>
                </c:pt>
                <c:pt idx="42" formatCode="0.00">
                  <c:v>21</c:v>
                </c:pt>
                <c:pt idx="43">
                  <c:v>21.5</c:v>
                </c:pt>
                <c:pt idx="44" formatCode="0.00">
                  <c:v>22</c:v>
                </c:pt>
                <c:pt idx="45">
                  <c:v>22.5</c:v>
                </c:pt>
                <c:pt idx="46" formatCode="0.00">
                  <c:v>23</c:v>
                </c:pt>
                <c:pt idx="47">
                  <c:v>23.5</c:v>
                </c:pt>
                <c:pt idx="48" formatCode="0.00">
                  <c:v>24</c:v>
                </c:pt>
                <c:pt idx="49">
                  <c:v>24.5</c:v>
                </c:pt>
                <c:pt idx="50" formatCode="0.00">
                  <c:v>25</c:v>
                </c:pt>
                <c:pt idx="51">
                  <c:v>25.5</c:v>
                </c:pt>
                <c:pt idx="52" formatCode="0.00">
                  <c:v>26</c:v>
                </c:pt>
                <c:pt idx="53">
                  <c:v>26.5</c:v>
                </c:pt>
                <c:pt idx="54" formatCode="0.00">
                  <c:v>27</c:v>
                </c:pt>
                <c:pt idx="55">
                  <c:v>27.5</c:v>
                </c:pt>
                <c:pt idx="56" formatCode="0.00">
                  <c:v>28</c:v>
                </c:pt>
                <c:pt idx="57">
                  <c:v>28.5</c:v>
                </c:pt>
                <c:pt idx="58" formatCode="0.00">
                  <c:v>29</c:v>
                </c:pt>
                <c:pt idx="59">
                  <c:v>29.5</c:v>
                </c:pt>
                <c:pt idx="60" formatCode="0.00">
                  <c:v>30</c:v>
                </c:pt>
                <c:pt idx="61">
                  <c:v>30.5</c:v>
                </c:pt>
                <c:pt idx="62" formatCode="0.00">
                  <c:v>31</c:v>
                </c:pt>
                <c:pt idx="63">
                  <c:v>31.5</c:v>
                </c:pt>
                <c:pt idx="64" formatCode="0.00">
                  <c:v>32</c:v>
                </c:pt>
                <c:pt idx="65">
                  <c:v>32.5</c:v>
                </c:pt>
                <c:pt idx="66" formatCode="0.00">
                  <c:v>33</c:v>
                </c:pt>
                <c:pt idx="67">
                  <c:v>33.5</c:v>
                </c:pt>
                <c:pt idx="68" formatCode="0.00">
                  <c:v>34</c:v>
                </c:pt>
                <c:pt idx="69">
                  <c:v>34.5</c:v>
                </c:pt>
                <c:pt idx="70" formatCode="0.00">
                  <c:v>35</c:v>
                </c:pt>
                <c:pt idx="71">
                  <c:v>35.5</c:v>
                </c:pt>
                <c:pt idx="72" formatCode="0.00">
                  <c:v>36</c:v>
                </c:pt>
                <c:pt idx="73">
                  <c:v>36.5</c:v>
                </c:pt>
                <c:pt idx="74" formatCode="0.00">
                  <c:v>37</c:v>
                </c:pt>
                <c:pt idx="75">
                  <c:v>37.5</c:v>
                </c:pt>
                <c:pt idx="76" formatCode="0.00">
                  <c:v>38</c:v>
                </c:pt>
                <c:pt idx="77">
                  <c:v>38.5</c:v>
                </c:pt>
                <c:pt idx="78" formatCode="0.00">
                  <c:v>39</c:v>
                </c:pt>
                <c:pt idx="79">
                  <c:v>39.5</c:v>
                </c:pt>
                <c:pt idx="80" formatCode="0.00">
                  <c:v>40</c:v>
                </c:pt>
                <c:pt idx="81">
                  <c:v>40.5</c:v>
                </c:pt>
                <c:pt idx="82" formatCode="0.00">
                  <c:v>41</c:v>
                </c:pt>
                <c:pt idx="83">
                  <c:v>41.5</c:v>
                </c:pt>
                <c:pt idx="84" formatCode="0.00">
                  <c:v>42</c:v>
                </c:pt>
                <c:pt idx="85">
                  <c:v>42.5</c:v>
                </c:pt>
                <c:pt idx="86" formatCode="0.00">
                  <c:v>43</c:v>
                </c:pt>
                <c:pt idx="87">
                  <c:v>43.5</c:v>
                </c:pt>
                <c:pt idx="88" formatCode="0.00">
                  <c:v>44</c:v>
                </c:pt>
                <c:pt idx="89">
                  <c:v>44.5</c:v>
                </c:pt>
                <c:pt idx="90" formatCode="0.00">
                  <c:v>45</c:v>
                </c:pt>
                <c:pt idx="91">
                  <c:v>45.5</c:v>
                </c:pt>
                <c:pt idx="92" formatCode="0.00">
                  <c:v>46</c:v>
                </c:pt>
                <c:pt idx="93">
                  <c:v>46.5</c:v>
                </c:pt>
                <c:pt idx="94" formatCode="0.00">
                  <c:v>47</c:v>
                </c:pt>
                <c:pt idx="95">
                  <c:v>47.5</c:v>
                </c:pt>
                <c:pt idx="96" formatCode="0.00">
                  <c:v>48</c:v>
                </c:pt>
                <c:pt idx="97">
                  <c:v>48.5</c:v>
                </c:pt>
                <c:pt idx="98" formatCode="0.00">
                  <c:v>49</c:v>
                </c:pt>
                <c:pt idx="99">
                  <c:v>49.5</c:v>
                </c:pt>
                <c:pt idx="100" formatCode="0.00">
                  <c:v>50</c:v>
                </c:pt>
                <c:pt idx="101">
                  <c:v>50.5</c:v>
                </c:pt>
                <c:pt idx="102" formatCode="0.00">
                  <c:v>51</c:v>
                </c:pt>
                <c:pt idx="103">
                  <c:v>51.5</c:v>
                </c:pt>
                <c:pt idx="104" formatCode="0.00">
                  <c:v>52</c:v>
                </c:pt>
                <c:pt idx="105">
                  <c:v>52.5</c:v>
                </c:pt>
                <c:pt idx="106" formatCode="0.00">
                  <c:v>53</c:v>
                </c:pt>
                <c:pt idx="107">
                  <c:v>53.5</c:v>
                </c:pt>
                <c:pt idx="108" formatCode="0.00">
                  <c:v>54</c:v>
                </c:pt>
                <c:pt idx="109">
                  <c:v>54.5</c:v>
                </c:pt>
                <c:pt idx="110" formatCode="0.00">
                  <c:v>55</c:v>
                </c:pt>
                <c:pt idx="111">
                  <c:v>55.5</c:v>
                </c:pt>
                <c:pt idx="112" formatCode="0.00">
                  <c:v>56</c:v>
                </c:pt>
                <c:pt idx="113">
                  <c:v>56.5</c:v>
                </c:pt>
                <c:pt idx="114" formatCode="0.00">
                  <c:v>57</c:v>
                </c:pt>
                <c:pt idx="115">
                  <c:v>57.5</c:v>
                </c:pt>
                <c:pt idx="116" formatCode="0.00">
                  <c:v>58</c:v>
                </c:pt>
                <c:pt idx="117">
                  <c:v>58.5</c:v>
                </c:pt>
                <c:pt idx="118" formatCode="0.00">
                  <c:v>59</c:v>
                </c:pt>
                <c:pt idx="119">
                  <c:v>59.5</c:v>
                </c:pt>
                <c:pt idx="120" formatCode="0.00">
                  <c:v>60</c:v>
                </c:pt>
                <c:pt idx="121">
                  <c:v>60.5</c:v>
                </c:pt>
                <c:pt idx="122" formatCode="0.00">
                  <c:v>61</c:v>
                </c:pt>
                <c:pt idx="123">
                  <c:v>61.5</c:v>
                </c:pt>
                <c:pt idx="124" formatCode="0.00">
                  <c:v>62</c:v>
                </c:pt>
                <c:pt idx="125">
                  <c:v>62.5</c:v>
                </c:pt>
                <c:pt idx="126" formatCode="0.00">
                  <c:v>63</c:v>
                </c:pt>
                <c:pt idx="127">
                  <c:v>63.5</c:v>
                </c:pt>
                <c:pt idx="128" formatCode="0.00">
                  <c:v>64</c:v>
                </c:pt>
                <c:pt idx="129">
                  <c:v>64.5</c:v>
                </c:pt>
                <c:pt idx="130" formatCode="0.00">
                  <c:v>65</c:v>
                </c:pt>
                <c:pt idx="131">
                  <c:v>65.5</c:v>
                </c:pt>
                <c:pt idx="132" formatCode="0.00">
                  <c:v>66</c:v>
                </c:pt>
                <c:pt idx="133">
                  <c:v>66.5</c:v>
                </c:pt>
                <c:pt idx="134" formatCode="0.00">
                  <c:v>67</c:v>
                </c:pt>
                <c:pt idx="135">
                  <c:v>67.5</c:v>
                </c:pt>
                <c:pt idx="136" formatCode="0.00">
                  <c:v>68</c:v>
                </c:pt>
                <c:pt idx="137">
                  <c:v>68.5</c:v>
                </c:pt>
                <c:pt idx="138" formatCode="0.00">
                  <c:v>69</c:v>
                </c:pt>
                <c:pt idx="139">
                  <c:v>69.5</c:v>
                </c:pt>
                <c:pt idx="140" formatCode="0.00">
                  <c:v>70</c:v>
                </c:pt>
                <c:pt idx="141">
                  <c:v>70.5</c:v>
                </c:pt>
                <c:pt idx="142" formatCode="0.00">
                  <c:v>71</c:v>
                </c:pt>
                <c:pt idx="143">
                  <c:v>71.5</c:v>
                </c:pt>
                <c:pt idx="144" formatCode="0.00">
                  <c:v>72</c:v>
                </c:pt>
                <c:pt idx="145">
                  <c:v>72.5</c:v>
                </c:pt>
                <c:pt idx="146" formatCode="0.00">
                  <c:v>73</c:v>
                </c:pt>
                <c:pt idx="147">
                  <c:v>73.5</c:v>
                </c:pt>
                <c:pt idx="148" formatCode="0.00">
                  <c:v>74</c:v>
                </c:pt>
                <c:pt idx="149">
                  <c:v>74.5</c:v>
                </c:pt>
                <c:pt idx="150" formatCode="0.00">
                  <c:v>75</c:v>
                </c:pt>
                <c:pt idx="151">
                  <c:v>75.5</c:v>
                </c:pt>
                <c:pt idx="152" formatCode="0.00">
                  <c:v>76</c:v>
                </c:pt>
                <c:pt idx="153">
                  <c:v>76.5</c:v>
                </c:pt>
                <c:pt idx="154" formatCode="0.00">
                  <c:v>77</c:v>
                </c:pt>
                <c:pt idx="155">
                  <c:v>77.5</c:v>
                </c:pt>
                <c:pt idx="156" formatCode="0.00">
                  <c:v>78</c:v>
                </c:pt>
                <c:pt idx="157">
                  <c:v>78.5</c:v>
                </c:pt>
                <c:pt idx="158" formatCode="0.00">
                  <c:v>79</c:v>
                </c:pt>
                <c:pt idx="159">
                  <c:v>79.5</c:v>
                </c:pt>
                <c:pt idx="160" formatCode="0.00">
                  <c:v>80</c:v>
                </c:pt>
                <c:pt idx="161">
                  <c:v>80.5</c:v>
                </c:pt>
                <c:pt idx="162" formatCode="0.00">
                  <c:v>81</c:v>
                </c:pt>
                <c:pt idx="163">
                  <c:v>81.5</c:v>
                </c:pt>
                <c:pt idx="164" formatCode="0.00">
                  <c:v>82</c:v>
                </c:pt>
                <c:pt idx="165">
                  <c:v>82.5</c:v>
                </c:pt>
                <c:pt idx="166" formatCode="0.00">
                  <c:v>83</c:v>
                </c:pt>
                <c:pt idx="167">
                  <c:v>83.5</c:v>
                </c:pt>
                <c:pt idx="168" formatCode="0.00">
                  <c:v>84</c:v>
                </c:pt>
                <c:pt idx="169">
                  <c:v>84.5</c:v>
                </c:pt>
                <c:pt idx="170" formatCode="0.00">
                  <c:v>85</c:v>
                </c:pt>
                <c:pt idx="171">
                  <c:v>85.5</c:v>
                </c:pt>
                <c:pt idx="172" formatCode="0.00">
                  <c:v>86</c:v>
                </c:pt>
                <c:pt idx="173">
                  <c:v>86.5</c:v>
                </c:pt>
                <c:pt idx="174" formatCode="0.00">
                  <c:v>87</c:v>
                </c:pt>
                <c:pt idx="175">
                  <c:v>87.5</c:v>
                </c:pt>
                <c:pt idx="176" formatCode="0.00">
                  <c:v>88</c:v>
                </c:pt>
                <c:pt idx="177">
                  <c:v>88.5</c:v>
                </c:pt>
                <c:pt idx="178" formatCode="0.00">
                  <c:v>89</c:v>
                </c:pt>
                <c:pt idx="179">
                  <c:v>89.5</c:v>
                </c:pt>
                <c:pt idx="180" formatCode="0.00">
                  <c:v>90</c:v>
                </c:pt>
                <c:pt idx="181">
                  <c:v>90.5</c:v>
                </c:pt>
                <c:pt idx="182" formatCode="0.00">
                  <c:v>91</c:v>
                </c:pt>
                <c:pt idx="183">
                  <c:v>91.5</c:v>
                </c:pt>
                <c:pt idx="184" formatCode="0.00">
                  <c:v>92</c:v>
                </c:pt>
                <c:pt idx="185">
                  <c:v>92.5</c:v>
                </c:pt>
                <c:pt idx="186" formatCode="0.00">
                  <c:v>93</c:v>
                </c:pt>
                <c:pt idx="187">
                  <c:v>93.5</c:v>
                </c:pt>
                <c:pt idx="188" formatCode="0.00">
                  <c:v>94</c:v>
                </c:pt>
                <c:pt idx="189">
                  <c:v>94.5</c:v>
                </c:pt>
                <c:pt idx="190" formatCode="0.00">
                  <c:v>95</c:v>
                </c:pt>
                <c:pt idx="191">
                  <c:v>95.5</c:v>
                </c:pt>
                <c:pt idx="192" formatCode="0.00">
                  <c:v>96</c:v>
                </c:pt>
                <c:pt idx="193">
                  <c:v>96.5</c:v>
                </c:pt>
                <c:pt idx="194" formatCode="0.00">
                  <c:v>97</c:v>
                </c:pt>
                <c:pt idx="195">
                  <c:v>97.5</c:v>
                </c:pt>
                <c:pt idx="196" formatCode="0.00">
                  <c:v>98</c:v>
                </c:pt>
                <c:pt idx="197">
                  <c:v>98.5</c:v>
                </c:pt>
                <c:pt idx="198" formatCode="0.00">
                  <c:v>99</c:v>
                </c:pt>
                <c:pt idx="199">
                  <c:v>99.5</c:v>
                </c:pt>
                <c:pt idx="200" formatCode="0.00">
                  <c:v>100</c:v>
                </c:pt>
                <c:pt idx="201">
                  <c:v>100.5</c:v>
                </c:pt>
                <c:pt idx="202" formatCode="0.00">
                  <c:v>101</c:v>
                </c:pt>
                <c:pt idx="203">
                  <c:v>101.5</c:v>
                </c:pt>
                <c:pt idx="204" formatCode="0.00">
                  <c:v>102</c:v>
                </c:pt>
                <c:pt idx="205">
                  <c:v>102.5</c:v>
                </c:pt>
                <c:pt idx="206" formatCode="0.00">
                  <c:v>103</c:v>
                </c:pt>
                <c:pt idx="207">
                  <c:v>103.5</c:v>
                </c:pt>
                <c:pt idx="208" formatCode="0.00">
                  <c:v>104</c:v>
                </c:pt>
                <c:pt idx="209">
                  <c:v>104.5</c:v>
                </c:pt>
                <c:pt idx="210" formatCode="0.00">
                  <c:v>105</c:v>
                </c:pt>
                <c:pt idx="211">
                  <c:v>105.5</c:v>
                </c:pt>
                <c:pt idx="212" formatCode="0.00">
                  <c:v>106</c:v>
                </c:pt>
                <c:pt idx="213">
                  <c:v>106.5</c:v>
                </c:pt>
                <c:pt idx="214" formatCode="0.00">
                  <c:v>107</c:v>
                </c:pt>
                <c:pt idx="215">
                  <c:v>107.5</c:v>
                </c:pt>
                <c:pt idx="216" formatCode="0.00">
                  <c:v>108</c:v>
                </c:pt>
                <c:pt idx="217">
                  <c:v>108.5</c:v>
                </c:pt>
                <c:pt idx="218" formatCode="0.00">
                  <c:v>109</c:v>
                </c:pt>
                <c:pt idx="219">
                  <c:v>109.5</c:v>
                </c:pt>
                <c:pt idx="220" formatCode="0.00">
                  <c:v>110</c:v>
                </c:pt>
                <c:pt idx="221">
                  <c:v>110.5</c:v>
                </c:pt>
                <c:pt idx="222" formatCode="0.00">
                  <c:v>111</c:v>
                </c:pt>
                <c:pt idx="223">
                  <c:v>111.5</c:v>
                </c:pt>
                <c:pt idx="224" formatCode="0.00">
                  <c:v>112</c:v>
                </c:pt>
                <c:pt idx="225">
                  <c:v>112.5</c:v>
                </c:pt>
                <c:pt idx="226" formatCode="0.00">
                  <c:v>113</c:v>
                </c:pt>
                <c:pt idx="227">
                  <c:v>113.5</c:v>
                </c:pt>
                <c:pt idx="228" formatCode="0.00">
                  <c:v>114</c:v>
                </c:pt>
                <c:pt idx="229">
                  <c:v>114.5</c:v>
                </c:pt>
                <c:pt idx="230" formatCode="0.00">
                  <c:v>115</c:v>
                </c:pt>
                <c:pt idx="231">
                  <c:v>115.5</c:v>
                </c:pt>
                <c:pt idx="232" formatCode="0.00">
                  <c:v>116</c:v>
                </c:pt>
                <c:pt idx="233">
                  <c:v>116.5</c:v>
                </c:pt>
                <c:pt idx="234" formatCode="0.00">
                  <c:v>117</c:v>
                </c:pt>
                <c:pt idx="235">
                  <c:v>117.5</c:v>
                </c:pt>
                <c:pt idx="236" formatCode="0.00">
                  <c:v>118</c:v>
                </c:pt>
                <c:pt idx="237">
                  <c:v>118.5</c:v>
                </c:pt>
                <c:pt idx="238" formatCode="0.00">
                  <c:v>119</c:v>
                </c:pt>
                <c:pt idx="239">
                  <c:v>119.5</c:v>
                </c:pt>
                <c:pt idx="240" formatCode="0.00">
                  <c:v>120</c:v>
                </c:pt>
                <c:pt idx="241">
                  <c:v>120.5</c:v>
                </c:pt>
                <c:pt idx="242" formatCode="0.00">
                  <c:v>121</c:v>
                </c:pt>
                <c:pt idx="243">
                  <c:v>121.5</c:v>
                </c:pt>
                <c:pt idx="244" formatCode="0.00">
                  <c:v>122</c:v>
                </c:pt>
                <c:pt idx="245">
                  <c:v>122.5</c:v>
                </c:pt>
                <c:pt idx="246" formatCode="0.00">
                  <c:v>123</c:v>
                </c:pt>
                <c:pt idx="247">
                  <c:v>123.5</c:v>
                </c:pt>
                <c:pt idx="248" formatCode="0.00">
                  <c:v>124</c:v>
                </c:pt>
                <c:pt idx="249">
                  <c:v>124.5</c:v>
                </c:pt>
                <c:pt idx="250" formatCode="0.00">
                  <c:v>125</c:v>
                </c:pt>
                <c:pt idx="251">
                  <c:v>125.5</c:v>
                </c:pt>
                <c:pt idx="252" formatCode="0.00">
                  <c:v>126</c:v>
                </c:pt>
                <c:pt idx="253">
                  <c:v>126.5</c:v>
                </c:pt>
                <c:pt idx="254" formatCode="0.00">
                  <c:v>127</c:v>
                </c:pt>
                <c:pt idx="255">
                  <c:v>127.5</c:v>
                </c:pt>
                <c:pt idx="256" formatCode="0.00">
                  <c:v>128</c:v>
                </c:pt>
                <c:pt idx="257">
                  <c:v>128.5</c:v>
                </c:pt>
                <c:pt idx="258" formatCode="0.00">
                  <c:v>129</c:v>
                </c:pt>
                <c:pt idx="259">
                  <c:v>129.5</c:v>
                </c:pt>
                <c:pt idx="260" formatCode="0.00">
                  <c:v>130</c:v>
                </c:pt>
                <c:pt idx="261">
                  <c:v>130.5</c:v>
                </c:pt>
                <c:pt idx="262" formatCode="0.00">
                  <c:v>131</c:v>
                </c:pt>
                <c:pt idx="263">
                  <c:v>131.5</c:v>
                </c:pt>
                <c:pt idx="264" formatCode="0.00">
                  <c:v>132</c:v>
                </c:pt>
                <c:pt idx="265">
                  <c:v>132.5</c:v>
                </c:pt>
                <c:pt idx="266" formatCode="0.00">
                  <c:v>133</c:v>
                </c:pt>
                <c:pt idx="267">
                  <c:v>133.5</c:v>
                </c:pt>
                <c:pt idx="268" formatCode="0.00">
                  <c:v>134</c:v>
                </c:pt>
                <c:pt idx="269">
                  <c:v>134.5</c:v>
                </c:pt>
                <c:pt idx="270" formatCode="0.00">
                  <c:v>135</c:v>
                </c:pt>
                <c:pt idx="271">
                  <c:v>135.5</c:v>
                </c:pt>
                <c:pt idx="272" formatCode="0.00">
                  <c:v>136</c:v>
                </c:pt>
                <c:pt idx="273">
                  <c:v>136.5</c:v>
                </c:pt>
                <c:pt idx="274" formatCode="0.00">
                  <c:v>137</c:v>
                </c:pt>
                <c:pt idx="275">
                  <c:v>137.5</c:v>
                </c:pt>
                <c:pt idx="276" formatCode="0.00">
                  <c:v>138</c:v>
                </c:pt>
                <c:pt idx="277">
                  <c:v>138.5</c:v>
                </c:pt>
                <c:pt idx="278" formatCode="0.00">
                  <c:v>139</c:v>
                </c:pt>
                <c:pt idx="279">
                  <c:v>139.5</c:v>
                </c:pt>
                <c:pt idx="280" formatCode="0.00">
                  <c:v>140</c:v>
                </c:pt>
                <c:pt idx="281">
                  <c:v>140.5</c:v>
                </c:pt>
                <c:pt idx="282" formatCode="0.00">
                  <c:v>141</c:v>
                </c:pt>
                <c:pt idx="283">
                  <c:v>141.5</c:v>
                </c:pt>
                <c:pt idx="284" formatCode="0.00">
                  <c:v>142</c:v>
                </c:pt>
                <c:pt idx="285">
                  <c:v>142.5</c:v>
                </c:pt>
                <c:pt idx="286" formatCode="0.00">
                  <c:v>143</c:v>
                </c:pt>
                <c:pt idx="287">
                  <c:v>143.5</c:v>
                </c:pt>
                <c:pt idx="288" formatCode="0.00">
                  <c:v>144</c:v>
                </c:pt>
                <c:pt idx="289">
                  <c:v>144.5</c:v>
                </c:pt>
                <c:pt idx="290" formatCode="0.00">
                  <c:v>145</c:v>
                </c:pt>
                <c:pt idx="291">
                  <c:v>145.5</c:v>
                </c:pt>
                <c:pt idx="292" formatCode="0.00">
                  <c:v>146</c:v>
                </c:pt>
                <c:pt idx="293">
                  <c:v>146.5</c:v>
                </c:pt>
                <c:pt idx="294" formatCode="0.00">
                  <c:v>147</c:v>
                </c:pt>
                <c:pt idx="295">
                  <c:v>147.5</c:v>
                </c:pt>
                <c:pt idx="296" formatCode="0.00">
                  <c:v>148</c:v>
                </c:pt>
                <c:pt idx="297">
                  <c:v>148.5</c:v>
                </c:pt>
                <c:pt idx="298" formatCode="0.00">
                  <c:v>149</c:v>
                </c:pt>
                <c:pt idx="299">
                  <c:v>149.5</c:v>
                </c:pt>
                <c:pt idx="300" formatCode="0.00">
                  <c:v>150</c:v>
                </c:pt>
                <c:pt idx="301">
                  <c:v>150.5</c:v>
                </c:pt>
                <c:pt idx="302" formatCode="0.00">
                  <c:v>151</c:v>
                </c:pt>
                <c:pt idx="303">
                  <c:v>151.5</c:v>
                </c:pt>
                <c:pt idx="304" formatCode="0.00">
                  <c:v>152</c:v>
                </c:pt>
                <c:pt idx="305">
                  <c:v>152.5</c:v>
                </c:pt>
                <c:pt idx="306" formatCode="0.00">
                  <c:v>153</c:v>
                </c:pt>
                <c:pt idx="307">
                  <c:v>153.5</c:v>
                </c:pt>
                <c:pt idx="308" formatCode="0.00">
                  <c:v>154</c:v>
                </c:pt>
                <c:pt idx="309">
                  <c:v>154.5</c:v>
                </c:pt>
                <c:pt idx="310" formatCode="0.00">
                  <c:v>155</c:v>
                </c:pt>
                <c:pt idx="311">
                  <c:v>155.5</c:v>
                </c:pt>
                <c:pt idx="312" formatCode="0.00">
                  <c:v>156</c:v>
                </c:pt>
                <c:pt idx="313">
                  <c:v>156.5</c:v>
                </c:pt>
                <c:pt idx="314" formatCode="0.00">
                  <c:v>157</c:v>
                </c:pt>
                <c:pt idx="315">
                  <c:v>157.5</c:v>
                </c:pt>
                <c:pt idx="316" formatCode="0.00">
                  <c:v>158</c:v>
                </c:pt>
                <c:pt idx="317">
                  <c:v>158.5</c:v>
                </c:pt>
                <c:pt idx="318" formatCode="0.00">
                  <c:v>159</c:v>
                </c:pt>
                <c:pt idx="319">
                  <c:v>159.5</c:v>
                </c:pt>
                <c:pt idx="320" formatCode="0.00">
                  <c:v>160</c:v>
                </c:pt>
                <c:pt idx="321">
                  <c:v>160.5</c:v>
                </c:pt>
                <c:pt idx="322" formatCode="0.00">
                  <c:v>161</c:v>
                </c:pt>
                <c:pt idx="323">
                  <c:v>161.5</c:v>
                </c:pt>
                <c:pt idx="324" formatCode="0.00">
                  <c:v>162</c:v>
                </c:pt>
                <c:pt idx="325">
                  <c:v>162.5</c:v>
                </c:pt>
                <c:pt idx="326" formatCode="0.00">
                  <c:v>163</c:v>
                </c:pt>
                <c:pt idx="327">
                  <c:v>163.5</c:v>
                </c:pt>
                <c:pt idx="328" formatCode="0.00">
                  <c:v>164</c:v>
                </c:pt>
                <c:pt idx="329">
                  <c:v>164.5</c:v>
                </c:pt>
                <c:pt idx="330" formatCode="0.00">
                  <c:v>165</c:v>
                </c:pt>
                <c:pt idx="331">
                  <c:v>165.5</c:v>
                </c:pt>
                <c:pt idx="332" formatCode="0.00">
                  <c:v>166</c:v>
                </c:pt>
                <c:pt idx="333">
                  <c:v>166.5</c:v>
                </c:pt>
                <c:pt idx="334" formatCode="0.00">
                  <c:v>167</c:v>
                </c:pt>
                <c:pt idx="335">
                  <c:v>167.5</c:v>
                </c:pt>
                <c:pt idx="336" formatCode="0.00">
                  <c:v>168</c:v>
                </c:pt>
                <c:pt idx="337">
                  <c:v>168.5</c:v>
                </c:pt>
                <c:pt idx="338" formatCode="0.00">
                  <c:v>169</c:v>
                </c:pt>
                <c:pt idx="339">
                  <c:v>169.5</c:v>
                </c:pt>
                <c:pt idx="340" formatCode="0.00">
                  <c:v>170</c:v>
                </c:pt>
                <c:pt idx="341">
                  <c:v>170.5</c:v>
                </c:pt>
                <c:pt idx="342" formatCode="0.00">
                  <c:v>171</c:v>
                </c:pt>
                <c:pt idx="343">
                  <c:v>171.5</c:v>
                </c:pt>
                <c:pt idx="344" formatCode="0.00">
                  <c:v>172</c:v>
                </c:pt>
                <c:pt idx="345">
                  <c:v>172.5</c:v>
                </c:pt>
                <c:pt idx="346" formatCode="0.00">
                  <c:v>173</c:v>
                </c:pt>
                <c:pt idx="347">
                  <c:v>173.5</c:v>
                </c:pt>
                <c:pt idx="348" formatCode="0.00">
                  <c:v>174</c:v>
                </c:pt>
                <c:pt idx="349">
                  <c:v>174.5</c:v>
                </c:pt>
                <c:pt idx="350" formatCode="0.00">
                  <c:v>175</c:v>
                </c:pt>
                <c:pt idx="351">
                  <c:v>175.5</c:v>
                </c:pt>
                <c:pt idx="352" formatCode="0.00">
                  <c:v>176</c:v>
                </c:pt>
                <c:pt idx="353">
                  <c:v>176.5</c:v>
                </c:pt>
                <c:pt idx="354" formatCode="0.00">
                  <c:v>177</c:v>
                </c:pt>
                <c:pt idx="355">
                  <c:v>177.5</c:v>
                </c:pt>
                <c:pt idx="356" formatCode="0.00">
                  <c:v>178</c:v>
                </c:pt>
                <c:pt idx="357">
                  <c:v>178.5</c:v>
                </c:pt>
                <c:pt idx="358" formatCode="0.00">
                  <c:v>179</c:v>
                </c:pt>
                <c:pt idx="359">
                  <c:v>179.5</c:v>
                </c:pt>
                <c:pt idx="360" formatCode="0.00">
                  <c:v>180</c:v>
                </c:pt>
                <c:pt idx="361">
                  <c:v>180.5</c:v>
                </c:pt>
                <c:pt idx="362" formatCode="0.00">
                  <c:v>181</c:v>
                </c:pt>
                <c:pt idx="363">
                  <c:v>181.5</c:v>
                </c:pt>
                <c:pt idx="364" formatCode="0.00">
                  <c:v>182</c:v>
                </c:pt>
                <c:pt idx="365">
                  <c:v>182.5</c:v>
                </c:pt>
                <c:pt idx="366" formatCode="0.00">
                  <c:v>183</c:v>
                </c:pt>
                <c:pt idx="367">
                  <c:v>183.5</c:v>
                </c:pt>
                <c:pt idx="368" formatCode="0.00">
                  <c:v>184</c:v>
                </c:pt>
                <c:pt idx="369">
                  <c:v>184.5</c:v>
                </c:pt>
                <c:pt idx="370" formatCode="0.00">
                  <c:v>185</c:v>
                </c:pt>
                <c:pt idx="371">
                  <c:v>185.5</c:v>
                </c:pt>
                <c:pt idx="372" formatCode="0.00">
                  <c:v>186</c:v>
                </c:pt>
                <c:pt idx="373">
                  <c:v>186.5</c:v>
                </c:pt>
                <c:pt idx="374" formatCode="0.00">
                  <c:v>187</c:v>
                </c:pt>
                <c:pt idx="375">
                  <c:v>187.5</c:v>
                </c:pt>
                <c:pt idx="376" formatCode="0.00">
                  <c:v>188</c:v>
                </c:pt>
                <c:pt idx="377">
                  <c:v>188.5</c:v>
                </c:pt>
                <c:pt idx="378" formatCode="0.00">
                  <c:v>189</c:v>
                </c:pt>
                <c:pt idx="379">
                  <c:v>189.5</c:v>
                </c:pt>
                <c:pt idx="380" formatCode="0.00">
                  <c:v>190</c:v>
                </c:pt>
                <c:pt idx="381">
                  <c:v>190.5</c:v>
                </c:pt>
                <c:pt idx="382" formatCode="0.00">
                  <c:v>191</c:v>
                </c:pt>
                <c:pt idx="383">
                  <c:v>191.5</c:v>
                </c:pt>
                <c:pt idx="384" formatCode="0.00">
                  <c:v>192</c:v>
                </c:pt>
                <c:pt idx="385">
                  <c:v>192.5</c:v>
                </c:pt>
                <c:pt idx="386" formatCode="0.00">
                  <c:v>193</c:v>
                </c:pt>
                <c:pt idx="387">
                  <c:v>193.5</c:v>
                </c:pt>
                <c:pt idx="388" formatCode="0.00">
                  <c:v>194</c:v>
                </c:pt>
                <c:pt idx="389">
                  <c:v>194.5</c:v>
                </c:pt>
                <c:pt idx="390" formatCode="0.00">
                  <c:v>195</c:v>
                </c:pt>
                <c:pt idx="391">
                  <c:v>195.5</c:v>
                </c:pt>
                <c:pt idx="392" formatCode="0.00">
                  <c:v>196</c:v>
                </c:pt>
                <c:pt idx="393">
                  <c:v>196.5</c:v>
                </c:pt>
                <c:pt idx="394" formatCode="0.00">
                  <c:v>197</c:v>
                </c:pt>
                <c:pt idx="395">
                  <c:v>197.5</c:v>
                </c:pt>
                <c:pt idx="396" formatCode="0.00">
                  <c:v>198</c:v>
                </c:pt>
                <c:pt idx="397">
                  <c:v>198.5</c:v>
                </c:pt>
                <c:pt idx="398" formatCode="0.00">
                  <c:v>199</c:v>
                </c:pt>
                <c:pt idx="399">
                  <c:v>199.5</c:v>
                </c:pt>
              </c:numCache>
            </c:numRef>
          </c:xVal>
          <c:yVal>
            <c:numRef>
              <c:f>'Exponenciální rozdělení'!$S$4:$S$403</c:f>
              <c:numCache>
                <c:formatCode>General</c:formatCode>
                <c:ptCount val="400"/>
                <c:pt idx="0">
                  <c:v>0.15873015873015872</c:v>
                </c:pt>
                <c:pt idx="1">
                  <c:v>0.15873015873015872</c:v>
                </c:pt>
                <c:pt idx="2">
                  <c:v>0.15873015873015872</c:v>
                </c:pt>
                <c:pt idx="3">
                  <c:v>0.15873015873015872</c:v>
                </c:pt>
                <c:pt idx="4">
                  <c:v>0.15873015873015872</c:v>
                </c:pt>
                <c:pt idx="5">
                  <c:v>0.15873015873015872</c:v>
                </c:pt>
                <c:pt idx="6">
                  <c:v>0.15873015873015872</c:v>
                </c:pt>
                <c:pt idx="7">
                  <c:v>0.15873015873015872</c:v>
                </c:pt>
                <c:pt idx="8">
                  <c:v>0.15873015873015872</c:v>
                </c:pt>
                <c:pt idx="9">
                  <c:v>0.15873015873015872</c:v>
                </c:pt>
                <c:pt idx="10">
                  <c:v>0.15873015873015872</c:v>
                </c:pt>
                <c:pt idx="11">
                  <c:v>0.15873015873015872</c:v>
                </c:pt>
                <c:pt idx="12">
                  <c:v>0.15873015873015872</c:v>
                </c:pt>
                <c:pt idx="13">
                  <c:v>0.15873015873015872</c:v>
                </c:pt>
                <c:pt idx="14">
                  <c:v>0.15873015873015872</c:v>
                </c:pt>
                <c:pt idx="15">
                  <c:v>0.15873015873015872</c:v>
                </c:pt>
                <c:pt idx="16">
                  <c:v>0.15873015873015872</c:v>
                </c:pt>
                <c:pt idx="17">
                  <c:v>0.15873015873015872</c:v>
                </c:pt>
                <c:pt idx="18">
                  <c:v>0.15873015873015872</c:v>
                </c:pt>
                <c:pt idx="19">
                  <c:v>0.15873015873015872</c:v>
                </c:pt>
                <c:pt idx="20">
                  <c:v>0.15873015873015872</c:v>
                </c:pt>
                <c:pt idx="21">
                  <c:v>0.15873015873015872</c:v>
                </c:pt>
                <c:pt idx="22">
                  <c:v>0.15873015873015872</c:v>
                </c:pt>
                <c:pt idx="23">
                  <c:v>0.15873015873015872</c:v>
                </c:pt>
                <c:pt idx="24">
                  <c:v>0.15873015873015872</c:v>
                </c:pt>
                <c:pt idx="25">
                  <c:v>0.15873015873015872</c:v>
                </c:pt>
                <c:pt idx="26">
                  <c:v>0.15873015873015872</c:v>
                </c:pt>
                <c:pt idx="27">
                  <c:v>0.15873015873015872</c:v>
                </c:pt>
                <c:pt idx="28">
                  <c:v>0.15873015873015872</c:v>
                </c:pt>
                <c:pt idx="29">
                  <c:v>0.15873015873015872</c:v>
                </c:pt>
                <c:pt idx="30">
                  <c:v>0.15873015873015872</c:v>
                </c:pt>
                <c:pt idx="31">
                  <c:v>0.15873015873015872</c:v>
                </c:pt>
                <c:pt idx="32">
                  <c:v>0.15873015873015872</c:v>
                </c:pt>
                <c:pt idx="33">
                  <c:v>0.15873015873015872</c:v>
                </c:pt>
                <c:pt idx="34">
                  <c:v>0.15873015873015872</c:v>
                </c:pt>
                <c:pt idx="35">
                  <c:v>0.15873015873015872</c:v>
                </c:pt>
                <c:pt idx="36">
                  <c:v>0.15873015873015872</c:v>
                </c:pt>
                <c:pt idx="37">
                  <c:v>0.15873015873015872</c:v>
                </c:pt>
                <c:pt idx="38">
                  <c:v>0.15873015873015872</c:v>
                </c:pt>
                <c:pt idx="39">
                  <c:v>0.15873015873015872</c:v>
                </c:pt>
                <c:pt idx="40">
                  <c:v>0.15873015873015872</c:v>
                </c:pt>
                <c:pt idx="41">
                  <c:v>0.15873015873015872</c:v>
                </c:pt>
                <c:pt idx="42">
                  <c:v>0.15873015873015872</c:v>
                </c:pt>
                <c:pt idx="43">
                  <c:v>0.15873015873015872</c:v>
                </c:pt>
                <c:pt idx="44">
                  <c:v>0.15873015873015872</c:v>
                </c:pt>
                <c:pt idx="45">
                  <c:v>0.15873015873015872</c:v>
                </c:pt>
                <c:pt idx="46">
                  <c:v>0.15873015873015872</c:v>
                </c:pt>
                <c:pt idx="47">
                  <c:v>0.15873015873015872</c:v>
                </c:pt>
                <c:pt idx="48">
                  <c:v>0.15873015873015872</c:v>
                </c:pt>
                <c:pt idx="49">
                  <c:v>0.15873015873015872</c:v>
                </c:pt>
                <c:pt idx="50">
                  <c:v>0.15873015873015872</c:v>
                </c:pt>
                <c:pt idx="51">
                  <c:v>0.15873015873015872</c:v>
                </c:pt>
                <c:pt idx="52">
                  <c:v>0.15873015873015872</c:v>
                </c:pt>
                <c:pt idx="53">
                  <c:v>0.15873015873015872</c:v>
                </c:pt>
                <c:pt idx="54">
                  <c:v>0.15873015873015872</c:v>
                </c:pt>
                <c:pt idx="55">
                  <c:v>0.15873015873015872</c:v>
                </c:pt>
                <c:pt idx="56">
                  <c:v>0.15873015873015872</c:v>
                </c:pt>
                <c:pt idx="57">
                  <c:v>0.15873015873015872</c:v>
                </c:pt>
                <c:pt idx="58">
                  <c:v>0.15873015873015872</c:v>
                </c:pt>
                <c:pt idx="59">
                  <c:v>0.15873015873015872</c:v>
                </c:pt>
                <c:pt idx="60">
                  <c:v>0.15873015873015872</c:v>
                </c:pt>
                <c:pt idx="61">
                  <c:v>0.15873015873015872</c:v>
                </c:pt>
                <c:pt idx="62">
                  <c:v>0.15873015873015872</c:v>
                </c:pt>
                <c:pt idx="63">
                  <c:v>0.15873015873015872</c:v>
                </c:pt>
                <c:pt idx="64">
                  <c:v>0.15873015873015872</c:v>
                </c:pt>
                <c:pt idx="65">
                  <c:v>0.15873015873015872</c:v>
                </c:pt>
                <c:pt idx="66">
                  <c:v>0.15873015873015872</c:v>
                </c:pt>
                <c:pt idx="67">
                  <c:v>0.15873015873015872</c:v>
                </c:pt>
                <c:pt idx="68">
                  <c:v>0.15873015873015872</c:v>
                </c:pt>
                <c:pt idx="69">
                  <c:v>0.15873015873015872</c:v>
                </c:pt>
                <c:pt idx="70">
                  <c:v>0.15873015873015872</c:v>
                </c:pt>
                <c:pt idx="71">
                  <c:v>0.15873015873015872</c:v>
                </c:pt>
                <c:pt idx="72">
                  <c:v>0.15873015873015872</c:v>
                </c:pt>
                <c:pt idx="73">
                  <c:v>0.15873015873015872</c:v>
                </c:pt>
                <c:pt idx="74">
                  <c:v>0.15873015873015872</c:v>
                </c:pt>
                <c:pt idx="75">
                  <c:v>0.15873015873015872</c:v>
                </c:pt>
                <c:pt idx="76">
                  <c:v>0.15873015873015872</c:v>
                </c:pt>
                <c:pt idx="77">
                  <c:v>0.15873015873015872</c:v>
                </c:pt>
                <c:pt idx="78">
                  <c:v>0.15873015873015872</c:v>
                </c:pt>
                <c:pt idx="79">
                  <c:v>0.15873015873015872</c:v>
                </c:pt>
                <c:pt idx="80">
                  <c:v>0.15873015873015872</c:v>
                </c:pt>
                <c:pt idx="81">
                  <c:v>0.15873015873015872</c:v>
                </c:pt>
                <c:pt idx="82">
                  <c:v>0.15873015873015872</c:v>
                </c:pt>
                <c:pt idx="83">
                  <c:v>0.15873015873015872</c:v>
                </c:pt>
                <c:pt idx="84">
                  <c:v>0.15873015873015872</c:v>
                </c:pt>
                <c:pt idx="85">
                  <c:v>0.15873015873015872</c:v>
                </c:pt>
                <c:pt idx="86">
                  <c:v>0.15873015873015872</c:v>
                </c:pt>
                <c:pt idx="87">
                  <c:v>0.15873015873015872</c:v>
                </c:pt>
                <c:pt idx="88">
                  <c:v>0.15873015873015872</c:v>
                </c:pt>
                <c:pt idx="89">
                  <c:v>0.15873015873015872</c:v>
                </c:pt>
                <c:pt idx="90">
                  <c:v>0.15873015873015872</c:v>
                </c:pt>
                <c:pt idx="91">
                  <c:v>0.15873015873015872</c:v>
                </c:pt>
                <c:pt idx="92">
                  <c:v>0.15873015873015872</c:v>
                </c:pt>
                <c:pt idx="93">
                  <c:v>0.15873015873015872</c:v>
                </c:pt>
                <c:pt idx="94">
                  <c:v>0.15873015873015872</c:v>
                </c:pt>
                <c:pt idx="95">
                  <c:v>0.15873015873015872</c:v>
                </c:pt>
                <c:pt idx="96">
                  <c:v>0.15873015873015872</c:v>
                </c:pt>
                <c:pt idx="97">
                  <c:v>0.15873015873015872</c:v>
                </c:pt>
                <c:pt idx="98">
                  <c:v>0.15873015873015872</c:v>
                </c:pt>
                <c:pt idx="99">
                  <c:v>0.15873015873015872</c:v>
                </c:pt>
                <c:pt idx="100">
                  <c:v>0.15873015873015872</c:v>
                </c:pt>
                <c:pt idx="101">
                  <c:v>0.15873015873015872</c:v>
                </c:pt>
                <c:pt idx="102">
                  <c:v>0.15873015873015872</c:v>
                </c:pt>
                <c:pt idx="103">
                  <c:v>0.15873015873015872</c:v>
                </c:pt>
                <c:pt idx="104">
                  <c:v>0.15873015873015872</c:v>
                </c:pt>
                <c:pt idx="105">
                  <c:v>0.15873015873015872</c:v>
                </c:pt>
                <c:pt idx="106">
                  <c:v>0.15873015873015872</c:v>
                </c:pt>
                <c:pt idx="107">
                  <c:v>0.15873015873015872</c:v>
                </c:pt>
                <c:pt idx="108">
                  <c:v>0.15873015873015872</c:v>
                </c:pt>
                <c:pt idx="109">
                  <c:v>0.15873015873015872</c:v>
                </c:pt>
                <c:pt idx="110">
                  <c:v>0.15873015873015872</c:v>
                </c:pt>
                <c:pt idx="111">
                  <c:v>0.15873015873015872</c:v>
                </c:pt>
                <c:pt idx="112">
                  <c:v>0.15873015873015872</c:v>
                </c:pt>
                <c:pt idx="113">
                  <c:v>0.15873015873015872</c:v>
                </c:pt>
                <c:pt idx="114">
                  <c:v>0.15873015873015872</c:v>
                </c:pt>
                <c:pt idx="115">
                  <c:v>0.15873015873015872</c:v>
                </c:pt>
                <c:pt idx="116">
                  <c:v>0.15873015873015872</c:v>
                </c:pt>
                <c:pt idx="117">
                  <c:v>0.15873015873015872</c:v>
                </c:pt>
                <c:pt idx="118">
                  <c:v>0.15873015873015872</c:v>
                </c:pt>
                <c:pt idx="119">
                  <c:v>0.15873015873015872</c:v>
                </c:pt>
                <c:pt idx="120">
                  <c:v>0.15873015873015872</c:v>
                </c:pt>
                <c:pt idx="121">
                  <c:v>0.15873015873015872</c:v>
                </c:pt>
                <c:pt idx="122">
                  <c:v>0.15873015873015872</c:v>
                </c:pt>
                <c:pt idx="123">
                  <c:v>0.15873015873015872</c:v>
                </c:pt>
                <c:pt idx="124">
                  <c:v>0.15873015873015872</c:v>
                </c:pt>
                <c:pt idx="125">
                  <c:v>0.15873015873015872</c:v>
                </c:pt>
                <c:pt idx="126">
                  <c:v>0.15873015873015872</c:v>
                </c:pt>
                <c:pt idx="127">
                  <c:v>0.15873015873015872</c:v>
                </c:pt>
                <c:pt idx="128">
                  <c:v>0.15873015873015872</c:v>
                </c:pt>
                <c:pt idx="129">
                  <c:v>0.15873015873015872</c:v>
                </c:pt>
                <c:pt idx="130">
                  <c:v>0.15873015873015872</c:v>
                </c:pt>
                <c:pt idx="131">
                  <c:v>0.15873015873015872</c:v>
                </c:pt>
                <c:pt idx="132">
                  <c:v>0.15873015873015872</c:v>
                </c:pt>
                <c:pt idx="133">
                  <c:v>0.15873015873015872</c:v>
                </c:pt>
                <c:pt idx="134">
                  <c:v>0.15873015873015872</c:v>
                </c:pt>
                <c:pt idx="135">
                  <c:v>0.15873015873015872</c:v>
                </c:pt>
                <c:pt idx="136">
                  <c:v>0.15873015873015872</c:v>
                </c:pt>
                <c:pt idx="137">
                  <c:v>0.15873015873015872</c:v>
                </c:pt>
                <c:pt idx="138">
                  <c:v>0.15873015873015872</c:v>
                </c:pt>
                <c:pt idx="139">
                  <c:v>0.15873015873015872</c:v>
                </c:pt>
                <c:pt idx="140">
                  <c:v>0.15873015873015872</c:v>
                </c:pt>
                <c:pt idx="141">
                  <c:v>0.15873015873015872</c:v>
                </c:pt>
                <c:pt idx="142">
                  <c:v>0.15873015873015872</c:v>
                </c:pt>
                <c:pt idx="143">
                  <c:v>0.15873015873015872</c:v>
                </c:pt>
                <c:pt idx="144">
                  <c:v>0.15873015873015872</c:v>
                </c:pt>
                <c:pt idx="145">
                  <c:v>0.15873015873015872</c:v>
                </c:pt>
                <c:pt idx="146">
                  <c:v>0.15873015873015872</c:v>
                </c:pt>
                <c:pt idx="147">
                  <c:v>0.15873015873015872</c:v>
                </c:pt>
                <c:pt idx="148">
                  <c:v>0.15873015873015872</c:v>
                </c:pt>
                <c:pt idx="149">
                  <c:v>0.15873015873015872</c:v>
                </c:pt>
                <c:pt idx="150">
                  <c:v>0.15873015873015872</c:v>
                </c:pt>
                <c:pt idx="151">
                  <c:v>0.15873015873015872</c:v>
                </c:pt>
                <c:pt idx="152">
                  <c:v>0.15873015873015872</c:v>
                </c:pt>
                <c:pt idx="153">
                  <c:v>0.15873015873015872</c:v>
                </c:pt>
                <c:pt idx="154">
                  <c:v>0.15873015873015872</c:v>
                </c:pt>
                <c:pt idx="155">
                  <c:v>0.15873015873015872</c:v>
                </c:pt>
                <c:pt idx="156">
                  <c:v>0.15873015873015872</c:v>
                </c:pt>
                <c:pt idx="157">
                  <c:v>0.15873015873015872</c:v>
                </c:pt>
                <c:pt idx="158">
                  <c:v>0.15873015873015872</c:v>
                </c:pt>
                <c:pt idx="159">
                  <c:v>0.15873015873015872</c:v>
                </c:pt>
                <c:pt idx="160">
                  <c:v>0.15873015873015872</c:v>
                </c:pt>
                <c:pt idx="161">
                  <c:v>0.15873015873015872</c:v>
                </c:pt>
                <c:pt idx="162">
                  <c:v>0.15873015873015872</c:v>
                </c:pt>
                <c:pt idx="163">
                  <c:v>0.15873015873015872</c:v>
                </c:pt>
                <c:pt idx="164">
                  <c:v>0.15873015873015872</c:v>
                </c:pt>
                <c:pt idx="165">
                  <c:v>0.15873015873015872</c:v>
                </c:pt>
                <c:pt idx="166">
                  <c:v>0.15873015873015872</c:v>
                </c:pt>
                <c:pt idx="167">
                  <c:v>0.15873015873015872</c:v>
                </c:pt>
                <c:pt idx="168">
                  <c:v>0.15873015873015872</c:v>
                </c:pt>
                <c:pt idx="169">
                  <c:v>0.15873015873015872</c:v>
                </c:pt>
                <c:pt idx="170">
                  <c:v>0.15873015873015872</c:v>
                </c:pt>
                <c:pt idx="171">
                  <c:v>0.15873015873015872</c:v>
                </c:pt>
                <c:pt idx="172">
                  <c:v>0.15873015873015872</c:v>
                </c:pt>
                <c:pt idx="173">
                  <c:v>0.15873015873015872</c:v>
                </c:pt>
                <c:pt idx="174">
                  <c:v>0.15873015873015872</c:v>
                </c:pt>
                <c:pt idx="175">
                  <c:v>0.15873015873015872</c:v>
                </c:pt>
                <c:pt idx="176">
                  <c:v>0.15873015873015872</c:v>
                </c:pt>
                <c:pt idx="177">
                  <c:v>0.15873015873015872</c:v>
                </c:pt>
                <c:pt idx="178">
                  <c:v>0.15873015873015872</c:v>
                </c:pt>
                <c:pt idx="179">
                  <c:v>0.15873015873015872</c:v>
                </c:pt>
                <c:pt idx="180">
                  <c:v>0.15873015873015872</c:v>
                </c:pt>
                <c:pt idx="181">
                  <c:v>0.15873015873015872</c:v>
                </c:pt>
                <c:pt idx="182">
                  <c:v>0.15873015873015872</c:v>
                </c:pt>
                <c:pt idx="183">
                  <c:v>0.15873015873015872</c:v>
                </c:pt>
                <c:pt idx="184">
                  <c:v>0.15873015873015872</c:v>
                </c:pt>
                <c:pt idx="185">
                  <c:v>0.15873015873015872</c:v>
                </c:pt>
                <c:pt idx="186">
                  <c:v>0.15873015873015872</c:v>
                </c:pt>
                <c:pt idx="187">
                  <c:v>0.15873015873015872</c:v>
                </c:pt>
                <c:pt idx="188">
                  <c:v>0.15873015873015872</c:v>
                </c:pt>
                <c:pt idx="189">
                  <c:v>0.15873015873015872</c:v>
                </c:pt>
                <c:pt idx="190">
                  <c:v>0.15873015873015872</c:v>
                </c:pt>
                <c:pt idx="191">
                  <c:v>0.15873015873015872</c:v>
                </c:pt>
                <c:pt idx="192">
                  <c:v>0.15873015873015872</c:v>
                </c:pt>
                <c:pt idx="193">
                  <c:v>0.15873015873015872</c:v>
                </c:pt>
                <c:pt idx="194">
                  <c:v>0.15873015873015872</c:v>
                </c:pt>
                <c:pt idx="195">
                  <c:v>0.15873015873015872</c:v>
                </c:pt>
                <c:pt idx="196">
                  <c:v>0.15873015873015872</c:v>
                </c:pt>
                <c:pt idx="197">
                  <c:v>0.15873015873015872</c:v>
                </c:pt>
                <c:pt idx="198">
                  <c:v>0.15873015873015872</c:v>
                </c:pt>
                <c:pt idx="199">
                  <c:v>0.15873015873015872</c:v>
                </c:pt>
                <c:pt idx="200">
                  <c:v>0.15873015873015872</c:v>
                </c:pt>
                <c:pt idx="201">
                  <c:v>0.15873015873015872</c:v>
                </c:pt>
                <c:pt idx="202">
                  <c:v>0.15873015873015872</c:v>
                </c:pt>
                <c:pt idx="203">
                  <c:v>0.15873015873015872</c:v>
                </c:pt>
                <c:pt idx="204">
                  <c:v>0.15873015873015872</c:v>
                </c:pt>
                <c:pt idx="205">
                  <c:v>0.15873015873015872</c:v>
                </c:pt>
                <c:pt idx="206">
                  <c:v>0.15873015873015872</c:v>
                </c:pt>
                <c:pt idx="207">
                  <c:v>0.15873015873015872</c:v>
                </c:pt>
                <c:pt idx="208">
                  <c:v>0.15873015873015872</c:v>
                </c:pt>
                <c:pt idx="209">
                  <c:v>0.15873015873015872</c:v>
                </c:pt>
                <c:pt idx="210">
                  <c:v>0.15873015873015872</c:v>
                </c:pt>
                <c:pt idx="211">
                  <c:v>0.15873015873015872</c:v>
                </c:pt>
                <c:pt idx="212">
                  <c:v>0.15873015873015872</c:v>
                </c:pt>
                <c:pt idx="213">
                  <c:v>0.15873015873015872</c:v>
                </c:pt>
                <c:pt idx="214">
                  <c:v>0.15873015873015872</c:v>
                </c:pt>
                <c:pt idx="215">
                  <c:v>0.15873015873015872</c:v>
                </c:pt>
                <c:pt idx="216">
                  <c:v>0.15873015873015872</c:v>
                </c:pt>
                <c:pt idx="217">
                  <c:v>0.15873015873015872</c:v>
                </c:pt>
                <c:pt idx="218">
                  <c:v>0.15873015873015872</c:v>
                </c:pt>
                <c:pt idx="219">
                  <c:v>0.15873015873015872</c:v>
                </c:pt>
                <c:pt idx="220">
                  <c:v>0.15873015873015872</c:v>
                </c:pt>
                <c:pt idx="221">
                  <c:v>0.15873015873015872</c:v>
                </c:pt>
                <c:pt idx="222">
                  <c:v>0.15873015873015872</c:v>
                </c:pt>
                <c:pt idx="223">
                  <c:v>0.15873015873015872</c:v>
                </c:pt>
                <c:pt idx="224">
                  <c:v>0.15873015873015872</c:v>
                </c:pt>
                <c:pt idx="225">
                  <c:v>0.15873015873015872</c:v>
                </c:pt>
                <c:pt idx="226">
                  <c:v>0.15873015873015872</c:v>
                </c:pt>
                <c:pt idx="227">
                  <c:v>0.15873015873015872</c:v>
                </c:pt>
                <c:pt idx="228">
                  <c:v>0.15873015873015872</c:v>
                </c:pt>
                <c:pt idx="229">
                  <c:v>0.15873015873015872</c:v>
                </c:pt>
                <c:pt idx="230">
                  <c:v>0.15873015873015872</c:v>
                </c:pt>
                <c:pt idx="231">
                  <c:v>0.15873015873015872</c:v>
                </c:pt>
                <c:pt idx="232">
                  <c:v>0.15873015873015872</c:v>
                </c:pt>
                <c:pt idx="233">
                  <c:v>0.15873015873015872</c:v>
                </c:pt>
                <c:pt idx="234">
                  <c:v>0.15873015873015872</c:v>
                </c:pt>
                <c:pt idx="235">
                  <c:v>0.15873015873015872</c:v>
                </c:pt>
                <c:pt idx="236">
                  <c:v>0.15873015873015872</c:v>
                </c:pt>
                <c:pt idx="237">
                  <c:v>0.15873015873015872</c:v>
                </c:pt>
                <c:pt idx="238">
                  <c:v>0.15873015873015872</c:v>
                </c:pt>
                <c:pt idx="239">
                  <c:v>0.15873015873015872</c:v>
                </c:pt>
                <c:pt idx="240">
                  <c:v>0.15873015873015872</c:v>
                </c:pt>
                <c:pt idx="241">
                  <c:v>0.15873015873015872</c:v>
                </c:pt>
                <c:pt idx="242">
                  <c:v>0.15873015873015872</c:v>
                </c:pt>
                <c:pt idx="243">
                  <c:v>0.15873015873015872</c:v>
                </c:pt>
                <c:pt idx="244">
                  <c:v>0.15873015873015872</c:v>
                </c:pt>
                <c:pt idx="245">
                  <c:v>0.15873015873015872</c:v>
                </c:pt>
                <c:pt idx="246">
                  <c:v>0.15873015873015872</c:v>
                </c:pt>
                <c:pt idx="247">
                  <c:v>0.15873015873015872</c:v>
                </c:pt>
                <c:pt idx="248">
                  <c:v>0.15873015873015872</c:v>
                </c:pt>
                <c:pt idx="249">
                  <c:v>0.15873015873015872</c:v>
                </c:pt>
                <c:pt idx="250">
                  <c:v>0.15873015873015872</c:v>
                </c:pt>
                <c:pt idx="251">
                  <c:v>0.15873015873015872</c:v>
                </c:pt>
                <c:pt idx="252">
                  <c:v>0.15873015873015872</c:v>
                </c:pt>
                <c:pt idx="253">
                  <c:v>0.15873015873015872</c:v>
                </c:pt>
                <c:pt idx="254">
                  <c:v>0.15873015873015872</c:v>
                </c:pt>
                <c:pt idx="255">
                  <c:v>0.15873015873015872</c:v>
                </c:pt>
                <c:pt idx="256">
                  <c:v>0.15873015873015872</c:v>
                </c:pt>
                <c:pt idx="257">
                  <c:v>0.15873015873015872</c:v>
                </c:pt>
                <c:pt idx="258">
                  <c:v>0.15873015873015872</c:v>
                </c:pt>
                <c:pt idx="259">
                  <c:v>0.15873015873015872</c:v>
                </c:pt>
                <c:pt idx="260">
                  <c:v>0.15873015873015872</c:v>
                </c:pt>
                <c:pt idx="261">
                  <c:v>0.15873015873015872</c:v>
                </c:pt>
                <c:pt idx="262">
                  <c:v>0.15873015873015872</c:v>
                </c:pt>
                <c:pt idx="263">
                  <c:v>0.15873015873015872</c:v>
                </c:pt>
                <c:pt idx="264">
                  <c:v>0.15873015873015872</c:v>
                </c:pt>
                <c:pt idx="265">
                  <c:v>0.15873015873015872</c:v>
                </c:pt>
                <c:pt idx="266">
                  <c:v>0.15873015873015872</c:v>
                </c:pt>
                <c:pt idx="267">
                  <c:v>0.15873015873015872</c:v>
                </c:pt>
                <c:pt idx="268">
                  <c:v>0.15873015873015872</c:v>
                </c:pt>
                <c:pt idx="269">
                  <c:v>0.15873015873015872</c:v>
                </c:pt>
                <c:pt idx="270">
                  <c:v>0.15873015873015872</c:v>
                </c:pt>
                <c:pt idx="271">
                  <c:v>0.15873015873015872</c:v>
                </c:pt>
                <c:pt idx="272">
                  <c:v>0.15873015873015872</c:v>
                </c:pt>
                <c:pt idx="273">
                  <c:v>0.15873015873015872</c:v>
                </c:pt>
                <c:pt idx="274">
                  <c:v>0.15873015873015872</c:v>
                </c:pt>
                <c:pt idx="275">
                  <c:v>0.15873015873015872</c:v>
                </c:pt>
                <c:pt idx="276">
                  <c:v>0.15873015873015872</c:v>
                </c:pt>
                <c:pt idx="277">
                  <c:v>0.15873015873015872</c:v>
                </c:pt>
                <c:pt idx="278">
                  <c:v>0.15873015873015872</c:v>
                </c:pt>
                <c:pt idx="279">
                  <c:v>0.15873015873015872</c:v>
                </c:pt>
                <c:pt idx="280">
                  <c:v>0.15873015873015872</c:v>
                </c:pt>
                <c:pt idx="281">
                  <c:v>0.15873015873015872</c:v>
                </c:pt>
                <c:pt idx="282">
                  <c:v>0.15873015873015872</c:v>
                </c:pt>
                <c:pt idx="283">
                  <c:v>0.15873015873015872</c:v>
                </c:pt>
                <c:pt idx="284">
                  <c:v>0.15873015873015872</c:v>
                </c:pt>
                <c:pt idx="285">
                  <c:v>0.15873015873015872</c:v>
                </c:pt>
                <c:pt idx="286">
                  <c:v>0.15873015873015872</c:v>
                </c:pt>
                <c:pt idx="287">
                  <c:v>0.15873015873015872</c:v>
                </c:pt>
                <c:pt idx="288">
                  <c:v>0.15873015873015872</c:v>
                </c:pt>
                <c:pt idx="289">
                  <c:v>0.15873015873015872</c:v>
                </c:pt>
                <c:pt idx="290">
                  <c:v>0.15873015873015872</c:v>
                </c:pt>
                <c:pt idx="291">
                  <c:v>0.15873015873015872</c:v>
                </c:pt>
                <c:pt idx="292">
                  <c:v>0.15873015873015872</c:v>
                </c:pt>
                <c:pt idx="293">
                  <c:v>0.15873015873015872</c:v>
                </c:pt>
                <c:pt idx="294">
                  <c:v>0.15873015873015872</c:v>
                </c:pt>
                <c:pt idx="295">
                  <c:v>0.15873015873015872</c:v>
                </c:pt>
                <c:pt idx="296">
                  <c:v>0.15873015873015872</c:v>
                </c:pt>
                <c:pt idx="297">
                  <c:v>0.15873015873015872</c:v>
                </c:pt>
                <c:pt idx="298">
                  <c:v>0.15873015873015872</c:v>
                </c:pt>
                <c:pt idx="299">
                  <c:v>0.15873015873015872</c:v>
                </c:pt>
                <c:pt idx="300">
                  <c:v>0.15873015873015872</c:v>
                </c:pt>
                <c:pt idx="301">
                  <c:v>0.15873015873015872</c:v>
                </c:pt>
                <c:pt idx="302">
                  <c:v>0.15873015873015872</c:v>
                </c:pt>
                <c:pt idx="303">
                  <c:v>0.15873015873015872</c:v>
                </c:pt>
                <c:pt idx="304">
                  <c:v>0.15873015873015872</c:v>
                </c:pt>
                <c:pt idx="305">
                  <c:v>0.15873015873015872</c:v>
                </c:pt>
                <c:pt idx="306">
                  <c:v>0.15873015873015872</c:v>
                </c:pt>
                <c:pt idx="307">
                  <c:v>0.15873015873015872</c:v>
                </c:pt>
                <c:pt idx="308">
                  <c:v>0.15873015873015872</c:v>
                </c:pt>
                <c:pt idx="309">
                  <c:v>0.15873015873015872</c:v>
                </c:pt>
                <c:pt idx="310">
                  <c:v>0.15873015873015872</c:v>
                </c:pt>
                <c:pt idx="311">
                  <c:v>0.15873015873015872</c:v>
                </c:pt>
                <c:pt idx="312">
                  <c:v>0.15873015873015872</c:v>
                </c:pt>
                <c:pt idx="313">
                  <c:v>0.15873015873015872</c:v>
                </c:pt>
                <c:pt idx="314">
                  <c:v>0.15873015873015872</c:v>
                </c:pt>
                <c:pt idx="315">
                  <c:v>0.15873015873015872</c:v>
                </c:pt>
                <c:pt idx="316">
                  <c:v>0.15873015873015872</c:v>
                </c:pt>
                <c:pt idx="317">
                  <c:v>0.15873015873015872</c:v>
                </c:pt>
                <c:pt idx="318">
                  <c:v>0.15873015873015872</c:v>
                </c:pt>
                <c:pt idx="319">
                  <c:v>0.15873015873015872</c:v>
                </c:pt>
                <c:pt idx="320">
                  <c:v>0.15873015873015872</c:v>
                </c:pt>
                <c:pt idx="321">
                  <c:v>0.15873015873015872</c:v>
                </c:pt>
                <c:pt idx="322">
                  <c:v>0.15873015873015872</c:v>
                </c:pt>
                <c:pt idx="323">
                  <c:v>0.15873015873015872</c:v>
                </c:pt>
                <c:pt idx="324">
                  <c:v>0.15873015873015872</c:v>
                </c:pt>
                <c:pt idx="325">
                  <c:v>0.15873015873015872</c:v>
                </c:pt>
                <c:pt idx="326">
                  <c:v>0.15873015873015872</c:v>
                </c:pt>
                <c:pt idx="327">
                  <c:v>0.15873015873015872</c:v>
                </c:pt>
                <c:pt idx="328">
                  <c:v>0.15873015873015872</c:v>
                </c:pt>
                <c:pt idx="329">
                  <c:v>0.15873015873015872</c:v>
                </c:pt>
                <c:pt idx="330">
                  <c:v>0.15873015873015872</c:v>
                </c:pt>
                <c:pt idx="331">
                  <c:v>0.15873015873015872</c:v>
                </c:pt>
                <c:pt idx="332">
                  <c:v>0.15873015873015872</c:v>
                </c:pt>
                <c:pt idx="333">
                  <c:v>0.15873015873015872</c:v>
                </c:pt>
                <c:pt idx="334">
                  <c:v>0.15873015873015872</c:v>
                </c:pt>
                <c:pt idx="335">
                  <c:v>0.15873015873015872</c:v>
                </c:pt>
                <c:pt idx="336">
                  <c:v>0.15873015873015872</c:v>
                </c:pt>
                <c:pt idx="337">
                  <c:v>0.15873015873015872</c:v>
                </c:pt>
                <c:pt idx="338">
                  <c:v>0.15873015873015872</c:v>
                </c:pt>
                <c:pt idx="339">
                  <c:v>0.15873015873015872</c:v>
                </c:pt>
                <c:pt idx="340">
                  <c:v>0.15873015873015872</c:v>
                </c:pt>
                <c:pt idx="341">
                  <c:v>0.15873015873015872</c:v>
                </c:pt>
                <c:pt idx="342">
                  <c:v>0.15873015873015872</c:v>
                </c:pt>
                <c:pt idx="343">
                  <c:v>0.15873015873015872</c:v>
                </c:pt>
                <c:pt idx="344">
                  <c:v>0.15873015873015872</c:v>
                </c:pt>
                <c:pt idx="345">
                  <c:v>0.15873015873015872</c:v>
                </c:pt>
                <c:pt idx="346">
                  <c:v>0.15873015873015872</c:v>
                </c:pt>
                <c:pt idx="347">
                  <c:v>0.15873015873015872</c:v>
                </c:pt>
                <c:pt idx="348">
                  <c:v>0.15873015873015872</c:v>
                </c:pt>
                <c:pt idx="349">
                  <c:v>0.15873015873015872</c:v>
                </c:pt>
                <c:pt idx="350">
                  <c:v>0.15873015873015872</c:v>
                </c:pt>
                <c:pt idx="351">
                  <c:v>0.15873015873015872</c:v>
                </c:pt>
                <c:pt idx="352">
                  <c:v>0.15873015873015872</c:v>
                </c:pt>
                <c:pt idx="353">
                  <c:v>0.15873015873015872</c:v>
                </c:pt>
                <c:pt idx="354">
                  <c:v>0.15873015873015872</c:v>
                </c:pt>
                <c:pt idx="355">
                  <c:v>0.15873015873015872</c:v>
                </c:pt>
                <c:pt idx="356">
                  <c:v>0.15873015873015872</c:v>
                </c:pt>
                <c:pt idx="357">
                  <c:v>0.15873015873015872</c:v>
                </c:pt>
                <c:pt idx="358">
                  <c:v>0.15873015873015872</c:v>
                </c:pt>
                <c:pt idx="359">
                  <c:v>0.15873015873015872</c:v>
                </c:pt>
                <c:pt idx="360">
                  <c:v>0.15873015873015872</c:v>
                </c:pt>
                <c:pt idx="361">
                  <c:v>0.15873015873015872</c:v>
                </c:pt>
                <c:pt idx="362">
                  <c:v>0.15873015873015872</c:v>
                </c:pt>
                <c:pt idx="363">
                  <c:v>0.15873015873015872</c:v>
                </c:pt>
                <c:pt idx="364">
                  <c:v>0.15873015873015872</c:v>
                </c:pt>
                <c:pt idx="365">
                  <c:v>0.15873015873015872</c:v>
                </c:pt>
                <c:pt idx="366">
                  <c:v>0.15873015873015872</c:v>
                </c:pt>
                <c:pt idx="367">
                  <c:v>0.15873015873015872</c:v>
                </c:pt>
                <c:pt idx="368">
                  <c:v>0.15873015873015872</c:v>
                </c:pt>
                <c:pt idx="369">
                  <c:v>0.15873015873015872</c:v>
                </c:pt>
                <c:pt idx="370">
                  <c:v>0.15873015873015872</c:v>
                </c:pt>
                <c:pt idx="371">
                  <c:v>0.15873015873015872</c:v>
                </c:pt>
                <c:pt idx="372">
                  <c:v>0.15873015873015872</c:v>
                </c:pt>
                <c:pt idx="373">
                  <c:v>0.15873015873015872</c:v>
                </c:pt>
                <c:pt idx="374">
                  <c:v>0.15873015873015872</c:v>
                </c:pt>
                <c:pt idx="375">
                  <c:v>0.15873015873015872</c:v>
                </c:pt>
                <c:pt idx="376">
                  <c:v>0.15873015873015872</c:v>
                </c:pt>
                <c:pt idx="377">
                  <c:v>0.15873015873015872</c:v>
                </c:pt>
                <c:pt idx="378">
                  <c:v>0.15873015873015872</c:v>
                </c:pt>
                <c:pt idx="379">
                  <c:v>0.15873015873015872</c:v>
                </c:pt>
                <c:pt idx="380">
                  <c:v>0.15873015873015872</c:v>
                </c:pt>
                <c:pt idx="381">
                  <c:v>0.15873015873015872</c:v>
                </c:pt>
                <c:pt idx="382">
                  <c:v>0.15873015873015872</c:v>
                </c:pt>
                <c:pt idx="383">
                  <c:v>0.15873015873015872</c:v>
                </c:pt>
                <c:pt idx="384">
                  <c:v>0.15873015873015872</c:v>
                </c:pt>
                <c:pt idx="385">
                  <c:v>0.15873015873015872</c:v>
                </c:pt>
                <c:pt idx="386">
                  <c:v>0.15873015873015872</c:v>
                </c:pt>
                <c:pt idx="387">
                  <c:v>0.15873015873015872</c:v>
                </c:pt>
                <c:pt idx="388">
                  <c:v>0.15873015873015872</c:v>
                </c:pt>
                <c:pt idx="389">
                  <c:v>0.15873015873015872</c:v>
                </c:pt>
                <c:pt idx="390">
                  <c:v>0.15873015873015872</c:v>
                </c:pt>
                <c:pt idx="391">
                  <c:v>0.15873015873015872</c:v>
                </c:pt>
                <c:pt idx="392">
                  <c:v>0.15873015873015872</c:v>
                </c:pt>
                <c:pt idx="393">
                  <c:v>0.15873015873015872</c:v>
                </c:pt>
                <c:pt idx="394">
                  <c:v>0.15873015873015872</c:v>
                </c:pt>
                <c:pt idx="395">
                  <c:v>0.15873015873015872</c:v>
                </c:pt>
                <c:pt idx="396">
                  <c:v>0.15873015873015872</c:v>
                </c:pt>
                <c:pt idx="397">
                  <c:v>0.15873015873015872</c:v>
                </c:pt>
                <c:pt idx="398">
                  <c:v>0.15873015873015872</c:v>
                </c:pt>
                <c:pt idx="399">
                  <c:v>0.15873015873015872</c:v>
                </c:pt>
              </c:numCache>
            </c:numRef>
          </c:yVal>
          <c:smooth val="1"/>
        </c:ser>
        <c:axId val="146748544"/>
        <c:axId val="146750080"/>
      </c:scatterChart>
      <c:valAx>
        <c:axId val="146748544"/>
        <c:scaling>
          <c:orientation val="minMax"/>
          <c:max val="50"/>
          <c:min val="0"/>
        </c:scaling>
        <c:axPos val="b"/>
        <c:numFmt formatCode="0" sourceLinked="0"/>
        <c:tickLblPos val="nextTo"/>
        <c:crossAx val="146750080"/>
        <c:crosses val="autoZero"/>
        <c:crossBetween val="midCat"/>
      </c:valAx>
      <c:valAx>
        <c:axId val="146750080"/>
        <c:scaling>
          <c:orientation val="minMax"/>
          <c:min val="0"/>
        </c:scaling>
        <c:axPos val="l"/>
        <c:numFmt formatCode="General" sourceLinked="1"/>
        <c:tickLblPos val="nextTo"/>
        <c:crossAx val="146748544"/>
        <c:crosses val="autoZero"/>
        <c:crossBetween val="midCat"/>
      </c:valAx>
      <c:spPr>
        <a:solidFill>
          <a:schemeClr val="accent5">
            <a:lumMod val="20000"/>
            <a:lumOff val="80000"/>
          </a:schemeClr>
        </a:solidFill>
      </c:spPr>
    </c:plotArea>
  </c:chart>
  <c:spPr>
    <a:solidFill>
      <a:schemeClr val="accent3">
        <a:lumMod val="60000"/>
        <a:lumOff val="40000"/>
      </a:schemeClr>
    </a:solidFill>
    <a:ln w="9525">
      <a:solidFill>
        <a:schemeClr val="tx1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Hustota Weibullova rozdělení</a:t>
            </a:r>
            <a:endParaRPr lang="en-US" sz="1200"/>
          </a:p>
        </c:rich>
      </c:tx>
    </c:title>
    <c:plotArea>
      <c:layout>
        <c:manualLayout>
          <c:layoutTarget val="inner"/>
          <c:xMode val="edge"/>
          <c:yMode val="edge"/>
          <c:x val="4.8830955854867304E-2"/>
          <c:y val="0.15059953032186796"/>
          <c:w val="0.90546213116928431"/>
          <c:h val="0.65945388405396699"/>
        </c:manualLayout>
      </c:layout>
      <c:scatterChart>
        <c:scatterStyle val="smoothMarker"/>
        <c:ser>
          <c:idx val="0"/>
          <c:order val="0"/>
          <c:tx>
            <c:strRef>
              <c:f>'Weibullovo rozdělení'!$Q$3</c:f>
              <c:strCache>
                <c:ptCount val="1"/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strRef>
              <c:f>'Weibullovo rozdělení'!$P$4:$P$403</c:f>
              <c:strCache>
                <c:ptCount val="400"/>
                <c:pt idx="6">
                  <c:v>x</c:v>
                </c:pt>
                <c:pt idx="7">
                  <c:v>0,01</c:v>
                </c:pt>
                <c:pt idx="8">
                  <c:v>0,5</c:v>
                </c:pt>
                <c:pt idx="9">
                  <c:v>1,00</c:v>
                </c:pt>
                <c:pt idx="10">
                  <c:v>1,5</c:v>
                </c:pt>
                <c:pt idx="11">
                  <c:v>2,00</c:v>
                </c:pt>
                <c:pt idx="12">
                  <c:v>2,5</c:v>
                </c:pt>
                <c:pt idx="13">
                  <c:v>3,00</c:v>
                </c:pt>
                <c:pt idx="14">
                  <c:v>3,5</c:v>
                </c:pt>
                <c:pt idx="15">
                  <c:v>4,00</c:v>
                </c:pt>
                <c:pt idx="16">
                  <c:v>4,5</c:v>
                </c:pt>
                <c:pt idx="17">
                  <c:v>5,00</c:v>
                </c:pt>
                <c:pt idx="18">
                  <c:v>5,5</c:v>
                </c:pt>
                <c:pt idx="19">
                  <c:v>6,00</c:v>
                </c:pt>
                <c:pt idx="20">
                  <c:v>6,5</c:v>
                </c:pt>
                <c:pt idx="21">
                  <c:v>7,00</c:v>
                </c:pt>
                <c:pt idx="22">
                  <c:v>7,5</c:v>
                </c:pt>
                <c:pt idx="23">
                  <c:v>8,00</c:v>
                </c:pt>
                <c:pt idx="24">
                  <c:v>8,5</c:v>
                </c:pt>
                <c:pt idx="25">
                  <c:v>9,00</c:v>
                </c:pt>
                <c:pt idx="26">
                  <c:v>9,5</c:v>
                </c:pt>
                <c:pt idx="27">
                  <c:v>10,00</c:v>
                </c:pt>
                <c:pt idx="28">
                  <c:v>10,5</c:v>
                </c:pt>
                <c:pt idx="29">
                  <c:v>11,00</c:v>
                </c:pt>
                <c:pt idx="30">
                  <c:v>11,5</c:v>
                </c:pt>
                <c:pt idx="31">
                  <c:v>12,00</c:v>
                </c:pt>
                <c:pt idx="32">
                  <c:v>12,5</c:v>
                </c:pt>
                <c:pt idx="33">
                  <c:v>13,00</c:v>
                </c:pt>
                <c:pt idx="34">
                  <c:v>13,5</c:v>
                </c:pt>
                <c:pt idx="35">
                  <c:v>14,00</c:v>
                </c:pt>
                <c:pt idx="36">
                  <c:v>14,5</c:v>
                </c:pt>
                <c:pt idx="37">
                  <c:v>15,00</c:v>
                </c:pt>
                <c:pt idx="38">
                  <c:v>15,5</c:v>
                </c:pt>
                <c:pt idx="39">
                  <c:v>16,00</c:v>
                </c:pt>
                <c:pt idx="40">
                  <c:v>16,5</c:v>
                </c:pt>
                <c:pt idx="41">
                  <c:v>17,00</c:v>
                </c:pt>
                <c:pt idx="42">
                  <c:v>17,5</c:v>
                </c:pt>
                <c:pt idx="43">
                  <c:v>18,00</c:v>
                </c:pt>
                <c:pt idx="44">
                  <c:v>18,5</c:v>
                </c:pt>
                <c:pt idx="45">
                  <c:v>19,00</c:v>
                </c:pt>
                <c:pt idx="46">
                  <c:v>19,5</c:v>
                </c:pt>
                <c:pt idx="47">
                  <c:v>20,00</c:v>
                </c:pt>
                <c:pt idx="48">
                  <c:v>20,5</c:v>
                </c:pt>
                <c:pt idx="49">
                  <c:v>21,00</c:v>
                </c:pt>
                <c:pt idx="50">
                  <c:v>21,5</c:v>
                </c:pt>
                <c:pt idx="51">
                  <c:v>22,00</c:v>
                </c:pt>
                <c:pt idx="52">
                  <c:v>22,5</c:v>
                </c:pt>
                <c:pt idx="53">
                  <c:v>23,00</c:v>
                </c:pt>
                <c:pt idx="54">
                  <c:v>23,5</c:v>
                </c:pt>
                <c:pt idx="55">
                  <c:v>24,00</c:v>
                </c:pt>
                <c:pt idx="56">
                  <c:v>24,5</c:v>
                </c:pt>
                <c:pt idx="57">
                  <c:v>25,00</c:v>
                </c:pt>
                <c:pt idx="58">
                  <c:v>25,5</c:v>
                </c:pt>
                <c:pt idx="59">
                  <c:v>26,00</c:v>
                </c:pt>
                <c:pt idx="60">
                  <c:v>26,5</c:v>
                </c:pt>
                <c:pt idx="61">
                  <c:v>27,00</c:v>
                </c:pt>
                <c:pt idx="62">
                  <c:v>27,5</c:v>
                </c:pt>
                <c:pt idx="63">
                  <c:v>28,00</c:v>
                </c:pt>
                <c:pt idx="64">
                  <c:v>28,5</c:v>
                </c:pt>
                <c:pt idx="65">
                  <c:v>29,00</c:v>
                </c:pt>
                <c:pt idx="66">
                  <c:v>29,5</c:v>
                </c:pt>
                <c:pt idx="67">
                  <c:v>30,00</c:v>
                </c:pt>
                <c:pt idx="68">
                  <c:v>30,5</c:v>
                </c:pt>
                <c:pt idx="69">
                  <c:v>31,00</c:v>
                </c:pt>
                <c:pt idx="70">
                  <c:v>31,5</c:v>
                </c:pt>
                <c:pt idx="71">
                  <c:v>32,00</c:v>
                </c:pt>
                <c:pt idx="72">
                  <c:v>32,5</c:v>
                </c:pt>
                <c:pt idx="73">
                  <c:v>33,00</c:v>
                </c:pt>
                <c:pt idx="74">
                  <c:v>33,5</c:v>
                </c:pt>
                <c:pt idx="75">
                  <c:v>34,00</c:v>
                </c:pt>
                <c:pt idx="76">
                  <c:v>34,5</c:v>
                </c:pt>
                <c:pt idx="77">
                  <c:v>35,00</c:v>
                </c:pt>
                <c:pt idx="78">
                  <c:v>35,5</c:v>
                </c:pt>
                <c:pt idx="79">
                  <c:v>36,00</c:v>
                </c:pt>
                <c:pt idx="80">
                  <c:v>36,5</c:v>
                </c:pt>
                <c:pt idx="81">
                  <c:v>37,00</c:v>
                </c:pt>
                <c:pt idx="82">
                  <c:v>37,5</c:v>
                </c:pt>
                <c:pt idx="83">
                  <c:v>38,00</c:v>
                </c:pt>
                <c:pt idx="84">
                  <c:v>38,5</c:v>
                </c:pt>
                <c:pt idx="85">
                  <c:v>39,00</c:v>
                </c:pt>
                <c:pt idx="86">
                  <c:v>39,5</c:v>
                </c:pt>
                <c:pt idx="87">
                  <c:v>40,00</c:v>
                </c:pt>
                <c:pt idx="88">
                  <c:v>40,5</c:v>
                </c:pt>
                <c:pt idx="89">
                  <c:v>41,00</c:v>
                </c:pt>
                <c:pt idx="90">
                  <c:v>41,5</c:v>
                </c:pt>
                <c:pt idx="91">
                  <c:v>42,00</c:v>
                </c:pt>
                <c:pt idx="92">
                  <c:v>42,5</c:v>
                </c:pt>
                <c:pt idx="93">
                  <c:v>43,00</c:v>
                </c:pt>
                <c:pt idx="94">
                  <c:v>43,5</c:v>
                </c:pt>
                <c:pt idx="95">
                  <c:v>44,00</c:v>
                </c:pt>
                <c:pt idx="96">
                  <c:v>44,5</c:v>
                </c:pt>
                <c:pt idx="97">
                  <c:v>45,00</c:v>
                </c:pt>
                <c:pt idx="98">
                  <c:v>45,5</c:v>
                </c:pt>
                <c:pt idx="99">
                  <c:v>46,00</c:v>
                </c:pt>
                <c:pt idx="100">
                  <c:v>46,5</c:v>
                </c:pt>
                <c:pt idx="101">
                  <c:v>47,00</c:v>
                </c:pt>
                <c:pt idx="102">
                  <c:v>47,5</c:v>
                </c:pt>
                <c:pt idx="103">
                  <c:v>48,00</c:v>
                </c:pt>
                <c:pt idx="104">
                  <c:v>48,5</c:v>
                </c:pt>
                <c:pt idx="105">
                  <c:v>49,00</c:v>
                </c:pt>
                <c:pt idx="106">
                  <c:v>49,5</c:v>
                </c:pt>
                <c:pt idx="107">
                  <c:v>50,00</c:v>
                </c:pt>
                <c:pt idx="108">
                  <c:v>50,5</c:v>
                </c:pt>
                <c:pt idx="109">
                  <c:v>51,00</c:v>
                </c:pt>
                <c:pt idx="110">
                  <c:v>51,5</c:v>
                </c:pt>
                <c:pt idx="111">
                  <c:v>52,00</c:v>
                </c:pt>
                <c:pt idx="112">
                  <c:v>52,5</c:v>
                </c:pt>
                <c:pt idx="113">
                  <c:v>53,00</c:v>
                </c:pt>
                <c:pt idx="114">
                  <c:v>53,5</c:v>
                </c:pt>
                <c:pt idx="115">
                  <c:v>54,00</c:v>
                </c:pt>
                <c:pt idx="116">
                  <c:v>54,5</c:v>
                </c:pt>
                <c:pt idx="117">
                  <c:v>55,00</c:v>
                </c:pt>
                <c:pt idx="118">
                  <c:v>55,5</c:v>
                </c:pt>
                <c:pt idx="119">
                  <c:v>56,00</c:v>
                </c:pt>
                <c:pt idx="120">
                  <c:v>56,5</c:v>
                </c:pt>
                <c:pt idx="121">
                  <c:v>57,00</c:v>
                </c:pt>
                <c:pt idx="122">
                  <c:v>57,5</c:v>
                </c:pt>
                <c:pt idx="123">
                  <c:v>58,00</c:v>
                </c:pt>
                <c:pt idx="124">
                  <c:v>58,5</c:v>
                </c:pt>
                <c:pt idx="125">
                  <c:v>59,00</c:v>
                </c:pt>
                <c:pt idx="126">
                  <c:v>59,5</c:v>
                </c:pt>
                <c:pt idx="127">
                  <c:v>60,00</c:v>
                </c:pt>
                <c:pt idx="128">
                  <c:v>60,5</c:v>
                </c:pt>
                <c:pt idx="129">
                  <c:v>61,00</c:v>
                </c:pt>
                <c:pt idx="130">
                  <c:v>61,5</c:v>
                </c:pt>
                <c:pt idx="131">
                  <c:v>62,00</c:v>
                </c:pt>
                <c:pt idx="132">
                  <c:v>62,5</c:v>
                </c:pt>
                <c:pt idx="133">
                  <c:v>63,00</c:v>
                </c:pt>
                <c:pt idx="134">
                  <c:v>63,5</c:v>
                </c:pt>
                <c:pt idx="135">
                  <c:v>64,00</c:v>
                </c:pt>
                <c:pt idx="136">
                  <c:v>64,5</c:v>
                </c:pt>
                <c:pt idx="137">
                  <c:v>65,00</c:v>
                </c:pt>
                <c:pt idx="138">
                  <c:v>65,5</c:v>
                </c:pt>
                <c:pt idx="139">
                  <c:v>66,00</c:v>
                </c:pt>
                <c:pt idx="140">
                  <c:v>66,5</c:v>
                </c:pt>
                <c:pt idx="141">
                  <c:v>67,00</c:v>
                </c:pt>
                <c:pt idx="142">
                  <c:v>67,5</c:v>
                </c:pt>
                <c:pt idx="143">
                  <c:v>68,00</c:v>
                </c:pt>
                <c:pt idx="144">
                  <c:v>68,5</c:v>
                </c:pt>
                <c:pt idx="145">
                  <c:v>69,00</c:v>
                </c:pt>
                <c:pt idx="146">
                  <c:v>69,5</c:v>
                </c:pt>
                <c:pt idx="147">
                  <c:v>70,00</c:v>
                </c:pt>
                <c:pt idx="148">
                  <c:v>70,5</c:v>
                </c:pt>
                <c:pt idx="149">
                  <c:v>71,00</c:v>
                </c:pt>
                <c:pt idx="150">
                  <c:v>71,5</c:v>
                </c:pt>
                <c:pt idx="151">
                  <c:v>72,00</c:v>
                </c:pt>
                <c:pt idx="152">
                  <c:v>72,5</c:v>
                </c:pt>
                <c:pt idx="153">
                  <c:v>73,00</c:v>
                </c:pt>
                <c:pt idx="154">
                  <c:v>73,5</c:v>
                </c:pt>
                <c:pt idx="155">
                  <c:v>74,00</c:v>
                </c:pt>
                <c:pt idx="156">
                  <c:v>74,5</c:v>
                </c:pt>
                <c:pt idx="157">
                  <c:v>75,00</c:v>
                </c:pt>
                <c:pt idx="158">
                  <c:v>75,5</c:v>
                </c:pt>
                <c:pt idx="159">
                  <c:v>76,00</c:v>
                </c:pt>
                <c:pt idx="160">
                  <c:v>76,5</c:v>
                </c:pt>
                <c:pt idx="161">
                  <c:v>77,00</c:v>
                </c:pt>
                <c:pt idx="162">
                  <c:v>77,5</c:v>
                </c:pt>
                <c:pt idx="163">
                  <c:v>78,00</c:v>
                </c:pt>
                <c:pt idx="164">
                  <c:v>78,5</c:v>
                </c:pt>
                <c:pt idx="165">
                  <c:v>79,00</c:v>
                </c:pt>
                <c:pt idx="166">
                  <c:v>79,5</c:v>
                </c:pt>
                <c:pt idx="167">
                  <c:v>80,00</c:v>
                </c:pt>
                <c:pt idx="168">
                  <c:v>80,5</c:v>
                </c:pt>
                <c:pt idx="169">
                  <c:v>81,00</c:v>
                </c:pt>
                <c:pt idx="170">
                  <c:v>81,5</c:v>
                </c:pt>
                <c:pt idx="171">
                  <c:v>82,00</c:v>
                </c:pt>
                <c:pt idx="172">
                  <c:v>82,5</c:v>
                </c:pt>
                <c:pt idx="173">
                  <c:v>83,00</c:v>
                </c:pt>
                <c:pt idx="174">
                  <c:v>83,5</c:v>
                </c:pt>
                <c:pt idx="175">
                  <c:v>84,00</c:v>
                </c:pt>
                <c:pt idx="176">
                  <c:v>84,5</c:v>
                </c:pt>
                <c:pt idx="177">
                  <c:v>85,00</c:v>
                </c:pt>
                <c:pt idx="178">
                  <c:v>85,5</c:v>
                </c:pt>
                <c:pt idx="179">
                  <c:v>86,00</c:v>
                </c:pt>
                <c:pt idx="180">
                  <c:v>86,5</c:v>
                </c:pt>
                <c:pt idx="181">
                  <c:v>87,00</c:v>
                </c:pt>
                <c:pt idx="182">
                  <c:v>87,5</c:v>
                </c:pt>
                <c:pt idx="183">
                  <c:v>88,00</c:v>
                </c:pt>
                <c:pt idx="184">
                  <c:v>88,5</c:v>
                </c:pt>
                <c:pt idx="185">
                  <c:v>89,00</c:v>
                </c:pt>
                <c:pt idx="186">
                  <c:v>89,5</c:v>
                </c:pt>
                <c:pt idx="187">
                  <c:v>90,00</c:v>
                </c:pt>
                <c:pt idx="188">
                  <c:v>90,5</c:v>
                </c:pt>
                <c:pt idx="189">
                  <c:v>91,00</c:v>
                </c:pt>
                <c:pt idx="190">
                  <c:v>91,5</c:v>
                </c:pt>
                <c:pt idx="191">
                  <c:v>92,00</c:v>
                </c:pt>
                <c:pt idx="192">
                  <c:v>92,5</c:v>
                </c:pt>
                <c:pt idx="193">
                  <c:v>93,00</c:v>
                </c:pt>
                <c:pt idx="194">
                  <c:v>93,5</c:v>
                </c:pt>
                <c:pt idx="195">
                  <c:v>94,00</c:v>
                </c:pt>
                <c:pt idx="196">
                  <c:v>94,5</c:v>
                </c:pt>
                <c:pt idx="197">
                  <c:v>95,00</c:v>
                </c:pt>
                <c:pt idx="198">
                  <c:v>95,5</c:v>
                </c:pt>
                <c:pt idx="199">
                  <c:v>96,00</c:v>
                </c:pt>
                <c:pt idx="200">
                  <c:v>96,5</c:v>
                </c:pt>
                <c:pt idx="201">
                  <c:v>97,00</c:v>
                </c:pt>
                <c:pt idx="202">
                  <c:v>97,5</c:v>
                </c:pt>
                <c:pt idx="203">
                  <c:v>98,00</c:v>
                </c:pt>
                <c:pt idx="204">
                  <c:v>98,5</c:v>
                </c:pt>
                <c:pt idx="205">
                  <c:v>99,00</c:v>
                </c:pt>
                <c:pt idx="206">
                  <c:v>99,5</c:v>
                </c:pt>
                <c:pt idx="207">
                  <c:v>100,00</c:v>
                </c:pt>
                <c:pt idx="208">
                  <c:v>100,5</c:v>
                </c:pt>
                <c:pt idx="209">
                  <c:v>101,00</c:v>
                </c:pt>
                <c:pt idx="210">
                  <c:v>101,5</c:v>
                </c:pt>
                <c:pt idx="211">
                  <c:v>102,00</c:v>
                </c:pt>
                <c:pt idx="212">
                  <c:v>102,5</c:v>
                </c:pt>
                <c:pt idx="213">
                  <c:v>103,00</c:v>
                </c:pt>
                <c:pt idx="214">
                  <c:v>103,5</c:v>
                </c:pt>
                <c:pt idx="215">
                  <c:v>104,00</c:v>
                </c:pt>
                <c:pt idx="216">
                  <c:v>104,5</c:v>
                </c:pt>
                <c:pt idx="217">
                  <c:v>105,00</c:v>
                </c:pt>
                <c:pt idx="218">
                  <c:v>105,5</c:v>
                </c:pt>
                <c:pt idx="219">
                  <c:v>106,00</c:v>
                </c:pt>
                <c:pt idx="220">
                  <c:v>106,5</c:v>
                </c:pt>
                <c:pt idx="221">
                  <c:v>107,00</c:v>
                </c:pt>
                <c:pt idx="222">
                  <c:v>107,5</c:v>
                </c:pt>
                <c:pt idx="223">
                  <c:v>108,00</c:v>
                </c:pt>
                <c:pt idx="224">
                  <c:v>108,5</c:v>
                </c:pt>
                <c:pt idx="225">
                  <c:v>109,00</c:v>
                </c:pt>
                <c:pt idx="226">
                  <c:v>109,5</c:v>
                </c:pt>
                <c:pt idx="227">
                  <c:v>110,00</c:v>
                </c:pt>
                <c:pt idx="228">
                  <c:v>110,5</c:v>
                </c:pt>
                <c:pt idx="229">
                  <c:v>111,00</c:v>
                </c:pt>
                <c:pt idx="230">
                  <c:v>111,5</c:v>
                </c:pt>
                <c:pt idx="231">
                  <c:v>112,00</c:v>
                </c:pt>
                <c:pt idx="232">
                  <c:v>112,5</c:v>
                </c:pt>
                <c:pt idx="233">
                  <c:v>113,00</c:v>
                </c:pt>
                <c:pt idx="234">
                  <c:v>113,5</c:v>
                </c:pt>
                <c:pt idx="235">
                  <c:v>114,00</c:v>
                </c:pt>
                <c:pt idx="236">
                  <c:v>114,5</c:v>
                </c:pt>
                <c:pt idx="237">
                  <c:v>115,00</c:v>
                </c:pt>
                <c:pt idx="238">
                  <c:v>115,5</c:v>
                </c:pt>
                <c:pt idx="239">
                  <c:v>116,00</c:v>
                </c:pt>
                <c:pt idx="240">
                  <c:v>116,5</c:v>
                </c:pt>
                <c:pt idx="241">
                  <c:v>117,00</c:v>
                </c:pt>
                <c:pt idx="242">
                  <c:v>117,5</c:v>
                </c:pt>
                <c:pt idx="243">
                  <c:v>118,00</c:v>
                </c:pt>
                <c:pt idx="244">
                  <c:v>118,5</c:v>
                </c:pt>
                <c:pt idx="245">
                  <c:v>119,00</c:v>
                </c:pt>
                <c:pt idx="246">
                  <c:v>119,5</c:v>
                </c:pt>
                <c:pt idx="247">
                  <c:v>120,00</c:v>
                </c:pt>
                <c:pt idx="248">
                  <c:v>120,5</c:v>
                </c:pt>
                <c:pt idx="249">
                  <c:v>121,00</c:v>
                </c:pt>
                <c:pt idx="250">
                  <c:v>121,5</c:v>
                </c:pt>
                <c:pt idx="251">
                  <c:v>122,00</c:v>
                </c:pt>
                <c:pt idx="252">
                  <c:v>122,5</c:v>
                </c:pt>
                <c:pt idx="253">
                  <c:v>123,00</c:v>
                </c:pt>
                <c:pt idx="254">
                  <c:v>123,5</c:v>
                </c:pt>
                <c:pt idx="255">
                  <c:v>124,00</c:v>
                </c:pt>
                <c:pt idx="256">
                  <c:v>124,5</c:v>
                </c:pt>
                <c:pt idx="257">
                  <c:v>125,00</c:v>
                </c:pt>
                <c:pt idx="258">
                  <c:v>125,5</c:v>
                </c:pt>
                <c:pt idx="259">
                  <c:v>126,00</c:v>
                </c:pt>
                <c:pt idx="260">
                  <c:v>126,5</c:v>
                </c:pt>
                <c:pt idx="261">
                  <c:v>127,00</c:v>
                </c:pt>
                <c:pt idx="262">
                  <c:v>127,5</c:v>
                </c:pt>
                <c:pt idx="263">
                  <c:v>128,00</c:v>
                </c:pt>
                <c:pt idx="264">
                  <c:v>128,5</c:v>
                </c:pt>
                <c:pt idx="265">
                  <c:v>129,00</c:v>
                </c:pt>
                <c:pt idx="266">
                  <c:v>129,5</c:v>
                </c:pt>
                <c:pt idx="267">
                  <c:v>130,00</c:v>
                </c:pt>
                <c:pt idx="268">
                  <c:v>130,5</c:v>
                </c:pt>
                <c:pt idx="269">
                  <c:v>131,00</c:v>
                </c:pt>
                <c:pt idx="270">
                  <c:v>131,5</c:v>
                </c:pt>
                <c:pt idx="271">
                  <c:v>132,00</c:v>
                </c:pt>
                <c:pt idx="272">
                  <c:v>132,5</c:v>
                </c:pt>
                <c:pt idx="273">
                  <c:v>133,00</c:v>
                </c:pt>
                <c:pt idx="274">
                  <c:v>133,5</c:v>
                </c:pt>
                <c:pt idx="275">
                  <c:v>134,00</c:v>
                </c:pt>
                <c:pt idx="276">
                  <c:v>134,5</c:v>
                </c:pt>
                <c:pt idx="277">
                  <c:v>135,00</c:v>
                </c:pt>
                <c:pt idx="278">
                  <c:v>135,5</c:v>
                </c:pt>
                <c:pt idx="279">
                  <c:v>136,00</c:v>
                </c:pt>
                <c:pt idx="280">
                  <c:v>136,5</c:v>
                </c:pt>
                <c:pt idx="281">
                  <c:v>137,00</c:v>
                </c:pt>
                <c:pt idx="282">
                  <c:v>137,5</c:v>
                </c:pt>
                <c:pt idx="283">
                  <c:v>138,00</c:v>
                </c:pt>
                <c:pt idx="284">
                  <c:v>138,5</c:v>
                </c:pt>
                <c:pt idx="285">
                  <c:v>139,00</c:v>
                </c:pt>
                <c:pt idx="286">
                  <c:v>139,5</c:v>
                </c:pt>
                <c:pt idx="287">
                  <c:v>140,00</c:v>
                </c:pt>
                <c:pt idx="288">
                  <c:v>140,5</c:v>
                </c:pt>
                <c:pt idx="289">
                  <c:v>141,00</c:v>
                </c:pt>
                <c:pt idx="290">
                  <c:v>141,5</c:v>
                </c:pt>
                <c:pt idx="291">
                  <c:v>142,00</c:v>
                </c:pt>
                <c:pt idx="292">
                  <c:v>142,5</c:v>
                </c:pt>
                <c:pt idx="293">
                  <c:v>143,00</c:v>
                </c:pt>
                <c:pt idx="294">
                  <c:v>143,5</c:v>
                </c:pt>
                <c:pt idx="295">
                  <c:v>144,00</c:v>
                </c:pt>
                <c:pt idx="296">
                  <c:v>144,5</c:v>
                </c:pt>
                <c:pt idx="297">
                  <c:v>145,00</c:v>
                </c:pt>
                <c:pt idx="298">
                  <c:v>145,5</c:v>
                </c:pt>
                <c:pt idx="299">
                  <c:v>146,00</c:v>
                </c:pt>
                <c:pt idx="300">
                  <c:v>146,5</c:v>
                </c:pt>
                <c:pt idx="301">
                  <c:v>147,00</c:v>
                </c:pt>
                <c:pt idx="302">
                  <c:v>147,5</c:v>
                </c:pt>
                <c:pt idx="303">
                  <c:v>148,00</c:v>
                </c:pt>
                <c:pt idx="304">
                  <c:v>148,5</c:v>
                </c:pt>
                <c:pt idx="305">
                  <c:v>149,00</c:v>
                </c:pt>
                <c:pt idx="306">
                  <c:v>149,5</c:v>
                </c:pt>
                <c:pt idx="307">
                  <c:v>150,00</c:v>
                </c:pt>
                <c:pt idx="308">
                  <c:v>150,5</c:v>
                </c:pt>
                <c:pt idx="309">
                  <c:v>151,00</c:v>
                </c:pt>
                <c:pt idx="310">
                  <c:v>151,5</c:v>
                </c:pt>
                <c:pt idx="311">
                  <c:v>152,00</c:v>
                </c:pt>
                <c:pt idx="312">
                  <c:v>152,5</c:v>
                </c:pt>
                <c:pt idx="313">
                  <c:v>153,00</c:v>
                </c:pt>
                <c:pt idx="314">
                  <c:v>153,5</c:v>
                </c:pt>
                <c:pt idx="315">
                  <c:v>154,00</c:v>
                </c:pt>
                <c:pt idx="316">
                  <c:v>154,5</c:v>
                </c:pt>
                <c:pt idx="317">
                  <c:v>155,00</c:v>
                </c:pt>
                <c:pt idx="318">
                  <c:v>155,5</c:v>
                </c:pt>
                <c:pt idx="319">
                  <c:v>156,00</c:v>
                </c:pt>
                <c:pt idx="320">
                  <c:v>156,5</c:v>
                </c:pt>
                <c:pt idx="321">
                  <c:v>157,00</c:v>
                </c:pt>
                <c:pt idx="322">
                  <c:v>157,5</c:v>
                </c:pt>
                <c:pt idx="323">
                  <c:v>158,00</c:v>
                </c:pt>
                <c:pt idx="324">
                  <c:v>158,5</c:v>
                </c:pt>
                <c:pt idx="325">
                  <c:v>159,00</c:v>
                </c:pt>
                <c:pt idx="326">
                  <c:v>159,5</c:v>
                </c:pt>
                <c:pt idx="327">
                  <c:v>160,00</c:v>
                </c:pt>
                <c:pt idx="328">
                  <c:v>160,5</c:v>
                </c:pt>
                <c:pt idx="329">
                  <c:v>161,00</c:v>
                </c:pt>
                <c:pt idx="330">
                  <c:v>161,5</c:v>
                </c:pt>
                <c:pt idx="331">
                  <c:v>162,00</c:v>
                </c:pt>
                <c:pt idx="332">
                  <c:v>162,5</c:v>
                </c:pt>
                <c:pt idx="333">
                  <c:v>163,00</c:v>
                </c:pt>
                <c:pt idx="334">
                  <c:v>163,5</c:v>
                </c:pt>
                <c:pt idx="335">
                  <c:v>164,00</c:v>
                </c:pt>
                <c:pt idx="336">
                  <c:v>164,5</c:v>
                </c:pt>
                <c:pt idx="337">
                  <c:v>165,00</c:v>
                </c:pt>
                <c:pt idx="338">
                  <c:v>165,5</c:v>
                </c:pt>
                <c:pt idx="339">
                  <c:v>166,00</c:v>
                </c:pt>
                <c:pt idx="340">
                  <c:v>166,5</c:v>
                </c:pt>
                <c:pt idx="341">
                  <c:v>167,00</c:v>
                </c:pt>
                <c:pt idx="342">
                  <c:v>167,5</c:v>
                </c:pt>
                <c:pt idx="343">
                  <c:v>168,00</c:v>
                </c:pt>
                <c:pt idx="344">
                  <c:v>168,5</c:v>
                </c:pt>
                <c:pt idx="345">
                  <c:v>169,00</c:v>
                </c:pt>
                <c:pt idx="346">
                  <c:v>169,5</c:v>
                </c:pt>
                <c:pt idx="347">
                  <c:v>170,00</c:v>
                </c:pt>
                <c:pt idx="348">
                  <c:v>170,5</c:v>
                </c:pt>
                <c:pt idx="349">
                  <c:v>171,00</c:v>
                </c:pt>
                <c:pt idx="350">
                  <c:v>171,5</c:v>
                </c:pt>
                <c:pt idx="351">
                  <c:v>172,00</c:v>
                </c:pt>
                <c:pt idx="352">
                  <c:v>172,5</c:v>
                </c:pt>
                <c:pt idx="353">
                  <c:v>173,00</c:v>
                </c:pt>
                <c:pt idx="354">
                  <c:v>173,5</c:v>
                </c:pt>
                <c:pt idx="355">
                  <c:v>174,00</c:v>
                </c:pt>
                <c:pt idx="356">
                  <c:v>174,5</c:v>
                </c:pt>
                <c:pt idx="357">
                  <c:v>175,00</c:v>
                </c:pt>
                <c:pt idx="358">
                  <c:v>175,5</c:v>
                </c:pt>
                <c:pt idx="359">
                  <c:v>176,00</c:v>
                </c:pt>
                <c:pt idx="360">
                  <c:v>176,5</c:v>
                </c:pt>
                <c:pt idx="361">
                  <c:v>177,00</c:v>
                </c:pt>
                <c:pt idx="362">
                  <c:v>177,5</c:v>
                </c:pt>
                <c:pt idx="363">
                  <c:v>178,00</c:v>
                </c:pt>
                <c:pt idx="364">
                  <c:v>178,5</c:v>
                </c:pt>
                <c:pt idx="365">
                  <c:v>179,00</c:v>
                </c:pt>
                <c:pt idx="366">
                  <c:v>179,5</c:v>
                </c:pt>
                <c:pt idx="367">
                  <c:v>180,00</c:v>
                </c:pt>
                <c:pt idx="368">
                  <c:v>180,5</c:v>
                </c:pt>
                <c:pt idx="369">
                  <c:v>181,00</c:v>
                </c:pt>
                <c:pt idx="370">
                  <c:v>181,5</c:v>
                </c:pt>
                <c:pt idx="371">
                  <c:v>182,00</c:v>
                </c:pt>
                <c:pt idx="372">
                  <c:v>182,5</c:v>
                </c:pt>
                <c:pt idx="373">
                  <c:v>183,00</c:v>
                </c:pt>
                <c:pt idx="374">
                  <c:v>183,5</c:v>
                </c:pt>
                <c:pt idx="375">
                  <c:v>184,00</c:v>
                </c:pt>
                <c:pt idx="376">
                  <c:v>184,5</c:v>
                </c:pt>
                <c:pt idx="377">
                  <c:v>185,00</c:v>
                </c:pt>
                <c:pt idx="378">
                  <c:v>185,5</c:v>
                </c:pt>
                <c:pt idx="379">
                  <c:v>186,00</c:v>
                </c:pt>
                <c:pt idx="380">
                  <c:v>186,5</c:v>
                </c:pt>
                <c:pt idx="381">
                  <c:v>187,00</c:v>
                </c:pt>
                <c:pt idx="382">
                  <c:v>187,5</c:v>
                </c:pt>
                <c:pt idx="383">
                  <c:v>188,00</c:v>
                </c:pt>
                <c:pt idx="384">
                  <c:v>188,5</c:v>
                </c:pt>
                <c:pt idx="385">
                  <c:v>189,00</c:v>
                </c:pt>
                <c:pt idx="386">
                  <c:v>189,5</c:v>
                </c:pt>
                <c:pt idx="387">
                  <c:v>190,00</c:v>
                </c:pt>
                <c:pt idx="388">
                  <c:v>190,5</c:v>
                </c:pt>
                <c:pt idx="389">
                  <c:v>191,00</c:v>
                </c:pt>
                <c:pt idx="390">
                  <c:v>191,5</c:v>
                </c:pt>
                <c:pt idx="391">
                  <c:v>192,00</c:v>
                </c:pt>
                <c:pt idx="392">
                  <c:v>192,5</c:v>
                </c:pt>
                <c:pt idx="393">
                  <c:v>193,00</c:v>
                </c:pt>
                <c:pt idx="394">
                  <c:v>193,5</c:v>
                </c:pt>
                <c:pt idx="395">
                  <c:v>194,00</c:v>
                </c:pt>
                <c:pt idx="396">
                  <c:v>194,5</c:v>
                </c:pt>
                <c:pt idx="397">
                  <c:v>195,00</c:v>
                </c:pt>
                <c:pt idx="398">
                  <c:v>195,5</c:v>
                </c:pt>
                <c:pt idx="399">
                  <c:v>196,00</c:v>
                </c:pt>
              </c:strCache>
            </c:strRef>
          </c:xVal>
          <c:yVal>
            <c:numRef>
              <c:f>'Weibullovo rozdělení'!$Q$4:$Q$403</c:f>
              <c:numCache>
                <c:formatCode>General</c:formatCode>
                <c:ptCount val="400"/>
                <c:pt idx="6">
                  <c:v>0</c:v>
                </c:pt>
                <c:pt idx="7">
                  <c:v>1.7664612842945019E-2</c:v>
                </c:pt>
                <c:pt idx="8">
                  <c:v>7.8898107476941676E-2</c:v>
                </c:pt>
                <c:pt idx="9">
                  <c:v>9.8604972779313155E-2</c:v>
                </c:pt>
                <c:pt idx="10">
                  <c:v>0.10899256355194809</c:v>
                </c:pt>
                <c:pt idx="11">
                  <c:v>0.1141280321034453</c:v>
                </c:pt>
                <c:pt idx="12">
                  <c:v>0.11574114954435354</c:v>
                </c:pt>
                <c:pt idx="13">
                  <c:v>0.11483729454020553</c:v>
                </c:pt>
                <c:pt idx="14">
                  <c:v>0.11209729868721527</c:v>
                </c:pt>
                <c:pt idx="15">
                  <c:v>0.10802198705131306</c:v>
                </c:pt>
                <c:pt idx="16">
                  <c:v>0.10299692682130827</c:v>
                </c:pt>
                <c:pt idx="17">
                  <c:v>9.7326159481561425E-2</c:v>
                </c:pt>
                <c:pt idx="18">
                  <c:v>9.1252012638054658E-2</c:v>
                </c:pt>
                <c:pt idx="19">
                  <c:v>8.4967965699008621E-2</c:v>
                </c:pt>
                <c:pt idx="20">
                  <c:v>7.8627736034191098E-2</c:v>
                </c:pt>
                <c:pt idx="21">
                  <c:v>7.2352142200775529E-2</c:v>
                </c:pt>
                <c:pt idx="22">
                  <c:v>6.6234558070617261E-2</c:v>
                </c:pt>
                <c:pt idx="23">
                  <c:v>6.0345405685316031E-2</c:v>
                </c:pt>
                <c:pt idx="24">
                  <c:v>5.4735945051317514E-2</c:v>
                </c:pt>
                <c:pt idx="25">
                  <c:v>4.9441517082466885E-2</c:v>
                </c:pt>
                <c:pt idx="26">
                  <c:v>4.4484339455358048E-2</c:v>
                </c:pt>
                <c:pt idx="27">
                  <c:v>3.9875923236473293E-2</c:v>
                </c:pt>
                <c:pt idx="28">
                  <c:v>3.5619159775623924E-2</c:v>
                </c:pt>
                <c:pt idx="29">
                  <c:v>3.1710116581300643E-2</c:v>
                </c:pt>
                <c:pt idx="30">
                  <c:v>2.8139574384463576E-2</c:v>
                </c:pt>
                <c:pt idx="31">
                  <c:v>2.4894333477603607E-2</c:v>
                </c:pt>
                <c:pt idx="32">
                  <c:v>2.1958314609107698E-2</c:v>
                </c:pt>
                <c:pt idx="33">
                  <c:v>1.931347760368432E-2</c:v>
                </c:pt>
                <c:pt idx="34">
                  <c:v>1.6940579121410421E-2</c:v>
                </c:pt>
                <c:pt idx="35">
                  <c:v>1.481978937270844E-2</c:v>
                </c:pt>
                <c:pt idx="36">
                  <c:v>1.293118607925579E-2</c:v>
                </c:pt>
                <c:pt idx="37">
                  <c:v>1.1255142470591655E-2</c:v>
                </c:pt>
                <c:pt idx="38">
                  <c:v>9.772624622606231E-3</c:v>
                </c:pt>
                <c:pt idx="39">
                  <c:v>8.4654119828520748E-3</c:v>
                </c:pt>
                <c:pt idx="40">
                  <c:v>7.3162535017579624E-3</c:v>
                </c:pt>
                <c:pt idx="41">
                  <c:v>6.3089704136132466E-3</c:v>
                </c:pt>
                <c:pt idx="42">
                  <c:v>5.4285154011396719E-3</c:v>
                </c:pt>
                <c:pt idx="43">
                  <c:v>4.6609966447859049E-3</c:v>
                </c:pt>
                <c:pt idx="44">
                  <c:v>3.9936741117854021E-3</c:v>
                </c:pt>
                <c:pt idx="45">
                  <c:v>3.4149343865840062E-3</c:v>
                </c:pt>
                <c:pt idx="46">
                  <c:v>2.9142493865686589E-3</c:v>
                </c:pt>
                <c:pt idx="47">
                  <c:v>2.4821234455702354E-3</c:v>
                </c:pt>
                <c:pt idx="48">
                  <c:v>2.1100324806153938E-3</c:v>
                </c:pt>
                <c:pt idx="49">
                  <c:v>1.7903582813311406E-3</c:v>
                </c:pt>
                <c:pt idx="50">
                  <c:v>1.5163203713813925E-3</c:v>
                </c:pt>
                <c:pt idx="51">
                  <c:v>1.281907381503115E-3</c:v>
                </c:pt>
                <c:pt idx="52">
                  <c:v>1.0818094376640877E-3</c:v>
                </c:pt>
                <c:pt idx="53">
                  <c:v>9.113526988193323E-4</c:v>
                </c:pt>
                <c:pt idx="54">
                  <c:v>7.6643686985384304E-4</c:v>
                </c:pt>
                <c:pt idx="55">
                  <c:v>6.4347625983133031E-4</c:v>
                </c:pt>
                <c:pt idx="56">
                  <c:v>5.393447471439939E-4</c:v>
                </c:pt>
                <c:pt idx="57">
                  <c:v>4.5132484546162006E-4</c:v>
                </c:pt>
                <c:pt idx="58">
                  <c:v>3.7706093182858871E-4</c:v>
                </c:pt>
                <c:pt idx="59">
                  <c:v>3.1451659565181101E-4</c:v>
                </c:pt>
                <c:pt idx="60">
                  <c:v>2.6193598995738379E-4</c:v>
                </c:pt>
                <c:pt idx="61">
                  <c:v>2.1780900996646609E-4</c:v>
                </c:pt>
                <c:pt idx="62">
                  <c:v>1.8084008503813437E-4</c:v>
                </c:pt>
                <c:pt idx="63">
                  <c:v>1.4992034510340741E-4</c:v>
                </c:pt>
                <c:pt idx="64">
                  <c:v>1.2410290906221023E-4</c:v>
                </c:pt>
                <c:pt idx="65">
                  <c:v>1.025810378301399E-4</c:v>
                </c:pt>
                <c:pt idx="66">
                  <c:v>8.4668896767822784E-5</c:v>
                </c:pt>
                <c:pt idx="67">
                  <c:v>6.978467939550472E-5</c:v>
                </c:pt>
                <c:pt idx="68">
                  <c:v>5.743585517498584E-5</c:v>
                </c:pt>
                <c:pt idx="69">
                  <c:v>4.7206317572318027E-5</c:v>
                </c:pt>
                <c:pt idx="70">
                  <c:v>3.874522366294855E-5</c:v>
                </c:pt>
                <c:pt idx="71">
                  <c:v>3.175733246281333E-5</c:v>
                </c:pt>
                <c:pt idx="72">
                  <c:v>2.5994665383497201E-5</c:v>
                </c:pt>
                <c:pt idx="73">
                  <c:v>2.1249328273351613E-5</c:v>
                </c:pt>
                <c:pt idx="74">
                  <c:v>1.7347350089551328E-5</c:v>
                </c:pt>
                <c:pt idx="75">
                  <c:v>1.4143408112531335E-5</c:v>
                </c:pt>
                <c:pt idx="76">
                  <c:v>1.1516323604152265E-5</c:v>
                </c:pt>
                <c:pt idx="77">
                  <c:v>9.3652248254692252E-6</c:v>
                </c:pt>
                <c:pt idx="78">
                  <c:v>7.6062863182989027E-6</c:v>
                </c:pt>
                <c:pt idx="79">
                  <c:v>6.1699643033098709E-6</c:v>
                </c:pt>
                <c:pt idx="80">
                  <c:v>4.9986579705754478E-6</c:v>
                </c:pt>
                <c:pt idx="81">
                  <c:v>4.0447353715211871E-6</c:v>
                </c:pt>
                <c:pt idx="82">
                  <c:v>3.2688706135265044E-6</c:v>
                </c:pt>
                <c:pt idx="83">
                  <c:v>2.6386461692214395E-6</c:v>
                </c:pt>
                <c:pt idx="84">
                  <c:v>2.1273804065207991E-6</c:v>
                </c:pt>
                <c:pt idx="85">
                  <c:v>1.7131459900345955E-6</c:v>
                </c:pt>
                <c:pt idx="86">
                  <c:v>1.3779496673385028E-6</c:v>
                </c:pt>
                <c:pt idx="87">
                  <c:v>1.1070482008936002E-6</c:v>
                </c:pt>
                <c:pt idx="88">
                  <c:v>8.8837890168257256E-7</c:v>
                </c:pt>
                <c:pt idx="89">
                  <c:v>7.1208642385666965E-7</c:v>
                </c:pt>
                <c:pt idx="90">
                  <c:v>5.7013024675083073E-7</c:v>
                </c:pt>
                <c:pt idx="91">
                  <c:v>4.5595965303667941E-7</c:v>
                </c:pt>
                <c:pt idx="92">
                  <c:v>3.6424505657194942E-7</c:v>
                </c:pt>
                <c:pt idx="93">
                  <c:v>2.9065628324724606E-7</c:v>
                </c:pt>
                <c:pt idx="94">
                  <c:v>2.3167990109388948E-7</c:v>
                </c:pt>
                <c:pt idx="95">
                  <c:v>1.844689662639483E-7</c:v>
                </c:pt>
                <c:pt idx="96">
                  <c:v>1.4671962954667552E-7</c:v>
                </c:pt>
                <c:pt idx="97">
                  <c:v>1.1656996060774194E-7</c:v>
                </c:pt>
                <c:pt idx="98">
                  <c:v>9.2517117633524113E-8</c:v>
                </c:pt>
                <c:pt idx="99">
                  <c:v>7.3349639079828057E-8</c:v>
                </c:pt>
                <c:pt idx="100">
                  <c:v>5.8092179646911046E-8</c:v>
                </c:pt>
                <c:pt idx="101">
                  <c:v>4.5960469934556852E-8</c:v>
                </c:pt>
                <c:pt idx="102">
                  <c:v>3.6324661860954586E-8</c:v>
                </c:pt>
                <c:pt idx="103">
                  <c:v>2.8679541378498001E-8</c:v>
                </c:pt>
                <c:pt idx="104">
                  <c:v>2.2620356168512101E-8</c:v>
                </c:pt>
                <c:pt idx="105">
                  <c:v>1.7823227290959791E-8</c:v>
                </c:pt>
                <c:pt idx="106">
                  <c:v>1.4029297401540032E-8</c:v>
                </c:pt>
                <c:pt idx="107">
                  <c:v>1.103192024239473E-8</c:v>
                </c:pt>
                <c:pt idx="108">
                  <c:v>8.6663218450374313E-9</c:v>
                </c:pt>
                <c:pt idx="109">
                  <c:v>6.8012676330535492E-9</c:v>
                </c:pt>
                <c:pt idx="110">
                  <c:v>5.3323550671396323E-9</c:v>
                </c:pt>
                <c:pt idx="111">
                  <c:v>4.1766217378186812E-9</c:v>
                </c:pt>
                <c:pt idx="112">
                  <c:v>3.2682164826926397E-9</c:v>
                </c:pt>
                <c:pt idx="113">
                  <c:v>2.5549283615315312E-9</c:v>
                </c:pt>
                <c:pt idx="114">
                  <c:v>1.9954069802998931E-9</c:v>
                </c:pt>
                <c:pt idx="115">
                  <c:v>1.5569392273066425E-9</c:v>
                </c:pt>
                <c:pt idx="116">
                  <c:v>1.2136732284047046E-9</c:v>
                </c:pt>
                <c:pt idx="117">
                  <c:v>9.4520128637494813E-10</c:v>
                </c:pt>
                <c:pt idx="118">
                  <c:v>7.3543060541317167E-10</c:v>
                </c:pt>
                <c:pt idx="119">
                  <c:v>5.7168442795551891E-10</c:v>
                </c:pt>
                <c:pt idx="120">
                  <c:v>4.4398741570796041E-10</c:v>
                </c:pt>
                <c:pt idx="121">
                  <c:v>3.4449817336303421E-10</c:v>
                </c:pt>
                <c:pt idx="122">
                  <c:v>2.6705913935879384E-10</c:v>
                </c:pt>
                <c:pt idx="123">
                  <c:v>2.0683997886964414E-10</c:v>
                </c:pt>
                <c:pt idx="124">
                  <c:v>1.6005537658208328E-10</c:v>
                </c:pt>
                <c:pt idx="125">
                  <c:v>1.2374195848748262E-10</c:v>
                </c:pt>
                <c:pt idx="126">
                  <c:v>9.5582150548088499E-11</c:v>
                </c:pt>
                <c:pt idx="127">
                  <c:v>7.3765252297910319E-11</c:v>
                </c:pt>
                <c:pt idx="128">
                  <c:v>5.687798280577922E-11</c:v>
                </c:pt>
                <c:pt idx="129">
                  <c:v>4.3818340382711481E-11</c:v>
                </c:pt>
                <c:pt idx="130">
                  <c:v>3.3727883289933624E-11</c:v>
                </c:pt>
                <c:pt idx="131">
                  <c:v>2.5938549063883103E-11</c:v>
                </c:pt>
                <c:pt idx="132">
                  <c:v>1.9930935464442371E-11</c:v>
                </c:pt>
                <c:pt idx="133">
                  <c:v>1.5301607243256914E-11</c:v>
                </c:pt>
                <c:pt idx="134">
                  <c:v>1.1737502758894294E-11</c:v>
                </c:pt>
                <c:pt idx="135">
                  <c:v>8.9959193458261835E-12</c:v>
                </c:pt>
                <c:pt idx="136">
                  <c:v>6.888877486079597E-12</c:v>
                </c:pt>
                <c:pt idx="137">
                  <c:v>5.2709182470040691E-12</c:v>
                </c:pt>
                <c:pt idx="138">
                  <c:v>4.0295897595033216E-12</c:v>
                </c:pt>
                <c:pt idx="139">
                  <c:v>3.0780376140498831E-12</c:v>
                </c:pt>
                <c:pt idx="140">
                  <c:v>2.3492396490108697E-12</c:v>
                </c:pt>
                <c:pt idx="141">
                  <c:v>1.7915246382922763E-12</c:v>
                </c:pt>
                <c:pt idx="142">
                  <c:v>1.3650923819837679E-12</c:v>
                </c:pt>
                <c:pt idx="143">
                  <c:v>1.0393140629514054E-12</c:v>
                </c:pt>
                <c:pt idx="144">
                  <c:v>7.9063994869210005E-13</c:v>
                </c:pt>
                <c:pt idx="145">
                  <c:v>6.0097936408303514E-13</c:v>
                </c:pt>
                <c:pt idx="146">
                  <c:v>4.5644753438555496E-13</c:v>
                </c:pt>
                <c:pt idx="147">
                  <c:v>3.4639713828841105E-13</c:v>
                </c:pt>
                <c:pt idx="148">
                  <c:v>2.6267059287030571E-13</c:v>
                </c:pt>
                <c:pt idx="149">
                  <c:v>1.9902330175742771E-13</c:v>
                </c:pt>
                <c:pt idx="150">
                  <c:v>1.5067919060550992E-13</c:v>
                </c:pt>
                <c:pt idx="151">
                  <c:v>1.139885047265348E-13</c:v>
                </c:pt>
                <c:pt idx="152">
                  <c:v>8.6164582781048624E-14</c:v>
                </c:pt>
                <c:pt idx="153">
                  <c:v>6.5081564914207818E-14</c:v>
                </c:pt>
                <c:pt idx="154">
                  <c:v>4.9119070802855645E-14</c:v>
                </c:pt>
                <c:pt idx="155">
                  <c:v>3.7043049398823012E-14</c:v>
                </c:pt>
                <c:pt idx="156">
                  <c:v>2.7914458654755429E-14</c:v>
                </c:pt>
                <c:pt idx="157">
                  <c:v>2.1019337404934701E-14</c:v>
                </c:pt>
                <c:pt idx="158">
                  <c:v>1.5815305683610962E-14</c:v>
                </c:pt>
                <c:pt idx="159">
                  <c:v>1.1890669979029316E-14</c:v>
                </c:pt>
                <c:pt idx="160">
                  <c:v>8.9331910017035287E-15</c:v>
                </c:pt>
                <c:pt idx="161">
                  <c:v>6.706251717161255E-15</c:v>
                </c:pt>
                <c:pt idx="162">
                  <c:v>5.0306879582868632E-15</c:v>
                </c:pt>
                <c:pt idx="163">
                  <c:v>3.7709480990459294E-15</c:v>
                </c:pt>
                <c:pt idx="164">
                  <c:v>2.8245593752311106E-15</c:v>
                </c:pt>
                <c:pt idx="165">
                  <c:v>2.1141176794874536E-15</c:v>
                </c:pt>
                <c:pt idx="166">
                  <c:v>1.5812014629363453E-15</c:v>
                </c:pt>
                <c:pt idx="167">
                  <c:v>1.1817514572791364E-15</c:v>
                </c:pt>
                <c:pt idx="168">
                  <c:v>8.82566118982724E-16</c:v>
                </c:pt>
                <c:pt idx="169">
                  <c:v>6.5864558353007926E-16</c:v>
                </c:pt>
                <c:pt idx="170">
                  <c:v>4.911803614365138E-16</c:v>
                </c:pt>
                <c:pt idx="171">
                  <c:v>3.6602952504968398E-16</c:v>
                </c:pt>
                <c:pt idx="172">
                  <c:v>2.7257020410349525E-16</c:v>
                </c:pt>
                <c:pt idx="173">
                  <c:v>2.0282850442338329E-16</c:v>
                </c:pt>
                <c:pt idx="174">
                  <c:v>1.5082354476500904E-16</c:v>
                </c:pt>
                <c:pt idx="175">
                  <c:v>1.120727507675546E-16</c:v>
                </c:pt>
                <c:pt idx="176">
                  <c:v>8.3219063919994393E-17</c:v>
                </c:pt>
                <c:pt idx="177">
                  <c:v>6.1750245773496481E-17</c:v>
                </c:pt>
                <c:pt idx="178">
                  <c:v>4.5787694320124644E-17</c:v>
                </c:pt>
                <c:pt idx="179">
                  <c:v>3.3927684336216789E-17</c:v>
                </c:pt>
                <c:pt idx="180">
                  <c:v>2.5122112187132256E-17</c:v>
                </c:pt>
                <c:pt idx="181">
                  <c:v>1.8588985459909493E-17</c:v>
                </c:pt>
                <c:pt idx="182">
                  <c:v>1.3745290920782933E-17</c:v>
                </c:pt>
                <c:pt idx="183">
                  <c:v>1.0156685193079827E-17</c:v>
                </c:pt>
                <c:pt idx="184">
                  <c:v>7.4998217119845531E-18</c:v>
                </c:pt>
                <c:pt idx="185">
                  <c:v>5.5341618199876748E-18</c:v>
                </c:pt>
                <c:pt idx="186">
                  <c:v>4.0808985618342276E-18</c:v>
                </c:pt>
                <c:pt idx="187">
                  <c:v>3.0072105161823382E-18</c:v>
                </c:pt>
                <c:pt idx="188">
                  <c:v>2.2145066741741669E-18</c:v>
                </c:pt>
                <c:pt idx="189">
                  <c:v>1.6296574291154312E-18</c:v>
                </c:pt>
                <c:pt idx="190">
                  <c:v>1.1984580543704534E-18</c:v>
                </c:pt>
                <c:pt idx="191">
                  <c:v>8.8075995846280198E-19</c:v>
                </c:pt>
                <c:pt idx="192">
                  <c:v>6.4684689640038468E-19</c:v>
                </c:pt>
                <c:pt idx="193">
                  <c:v>4.7473980273243702E-19</c:v>
                </c:pt>
                <c:pt idx="194">
                  <c:v>3.4819376440577232E-19</c:v>
                </c:pt>
                <c:pt idx="195">
                  <c:v>2.5521048393405069E-19</c:v>
                </c:pt>
                <c:pt idx="196">
                  <c:v>1.8693437946108075E-19</c:v>
                </c:pt>
                <c:pt idx="197">
                  <c:v>1.3683398027576899E-19</c:v>
                </c:pt>
                <c:pt idx="198">
                  <c:v>1.0009532697561976E-19</c:v>
                </c:pt>
                <c:pt idx="199">
                  <c:v>7.3172796517198546E-20</c:v>
                </c:pt>
                <c:pt idx="200">
                  <c:v>5.3456737331172895E-20</c:v>
                </c:pt>
                <c:pt idx="201">
                  <c:v>3.9027714307595551E-20</c:v>
                </c:pt>
                <c:pt idx="202">
                  <c:v>2.8474924384960517E-20</c:v>
                </c:pt>
                <c:pt idx="203">
                  <c:v>2.0762122445226689E-20</c:v>
                </c:pt>
                <c:pt idx="204">
                  <c:v>1.5128697087119897E-20</c:v>
                </c:pt>
                <c:pt idx="205">
                  <c:v>1.1016732758762755E-20</c:v>
                </c:pt>
                <c:pt idx="206">
                  <c:v>8.0172698011338857E-21</c:v>
                </c:pt>
                <c:pt idx="207">
                  <c:v>5.8307371299711814E-21</c:v>
                </c:pt>
                <c:pt idx="208">
                  <c:v>4.2378402279433153E-21</c:v>
                </c:pt>
                <c:pt idx="209">
                  <c:v>3.0781566429998662E-21</c:v>
                </c:pt>
                <c:pt idx="210">
                  <c:v>2.2344093224415659E-21</c:v>
                </c:pt>
                <c:pt idx="211">
                  <c:v>1.6209196457252262E-21</c:v>
                </c:pt>
                <c:pt idx="212">
                  <c:v>1.1751351489406885E-21</c:v>
                </c:pt>
                <c:pt idx="213">
                  <c:v>8.5141748536199006E-22</c:v>
                </c:pt>
                <c:pt idx="214">
                  <c:v>6.1649074830052001E-22</c:v>
                </c:pt>
                <c:pt idx="215">
                  <c:v>4.4610864304661283E-22</c:v>
                </c:pt>
                <c:pt idx="216">
                  <c:v>3.2261577958620245E-22</c:v>
                </c:pt>
                <c:pt idx="217">
                  <c:v>2.3316442014558556E-22</c:v>
                </c:pt>
                <c:pt idx="218">
                  <c:v>1.6841139208980224E-22</c:v>
                </c:pt>
                <c:pt idx="219">
                  <c:v>1.2156651389120249E-22</c:v>
                </c:pt>
                <c:pt idx="220">
                  <c:v>8.7698176621613075E-23</c:v>
                </c:pt>
                <c:pt idx="221">
                  <c:v>6.3226924239503241E-23</c:v>
                </c:pt>
                <c:pt idx="222">
                  <c:v>4.5556381200027275E-23</c:v>
                </c:pt>
                <c:pt idx="223">
                  <c:v>3.2804454989010896E-23</c:v>
                </c:pt>
                <c:pt idx="224">
                  <c:v>2.3607698466532557E-23</c:v>
                </c:pt>
                <c:pt idx="225">
                  <c:v>1.6979013306841911E-23</c:v>
                </c:pt>
                <c:pt idx="226">
                  <c:v>1.220421869198038E-23</c:v>
                </c:pt>
                <c:pt idx="227">
                  <c:v>8.7669190853441316E-24</c:v>
                </c:pt>
                <c:pt idx="228">
                  <c:v>6.2939638567146463E-24</c:v>
                </c:pt>
                <c:pt idx="229">
                  <c:v>4.5158806984184225E-24</c:v>
                </c:pt>
                <c:pt idx="230">
                  <c:v>3.2381903832253184E-24</c:v>
                </c:pt>
                <c:pt idx="231">
                  <c:v>2.320623729852239E-24</c:v>
                </c:pt>
                <c:pt idx="232">
                  <c:v>1.6620735327871965E-24</c:v>
                </c:pt>
                <c:pt idx="233">
                  <c:v>1.1897058882752272E-24</c:v>
                </c:pt>
                <c:pt idx="234">
                  <c:v>8.5108624812818614E-25</c:v>
                </c:pt>
                <c:pt idx="235">
                  <c:v>6.0848913420038451E-25</c:v>
                </c:pt>
                <c:pt idx="236">
                  <c:v>4.3478852707943417E-25</c:v>
                </c:pt>
                <c:pt idx="237">
                  <c:v>3.1049171407005572E-25</c:v>
                </c:pt>
                <c:pt idx="238">
                  <c:v>2.2159978610698549E-25</c:v>
                </c:pt>
                <c:pt idx="239">
                  <c:v>1.5806536862916425E-25</c:v>
                </c:pt>
                <c:pt idx="240">
                  <c:v>1.1268156540217271E-25</c:v>
                </c:pt>
                <c:pt idx="241">
                  <c:v>8.0282048118964128E-26</c:v>
                </c:pt>
                <c:pt idx="242">
                  <c:v>5.7165514435390808E-26</c:v>
                </c:pt>
                <c:pt idx="243">
                  <c:v>4.068183714693203E-26</c:v>
                </c:pt>
                <c:pt idx="244">
                  <c:v>2.8934663019845149E-26</c:v>
                </c:pt>
                <c:pt idx="245">
                  <c:v>2.0567826009184943E-26</c:v>
                </c:pt>
                <c:pt idx="246">
                  <c:v>1.4612048105709223E-26</c:v>
                </c:pt>
                <c:pt idx="247">
                  <c:v>1.0374978092669069E-26</c:v>
                </c:pt>
                <c:pt idx="248">
                  <c:v>7.3623645738950496E-27</c:v>
                </c:pt>
                <c:pt idx="249">
                  <c:v>5.2215822831992728E-27</c:v>
                </c:pt>
                <c:pt idx="250">
                  <c:v>3.7011973661423277E-27</c:v>
                </c:pt>
                <c:pt idx="251">
                  <c:v>2.6220339187690576E-27</c:v>
                </c:pt>
                <c:pt idx="252">
                  <c:v>1.8564828263009863E-27</c:v>
                </c:pt>
                <c:pt idx="253">
                  <c:v>1.3137137908022502E-27</c:v>
                </c:pt>
                <c:pt idx="254">
                  <c:v>9.2911269175659783E-28</c:v>
                </c:pt>
                <c:pt idx="255">
                  <c:v>6.5674148599119848E-28</c:v>
                </c:pt>
                <c:pt idx="256">
                  <c:v>4.6395893748368842E-28</c:v>
                </c:pt>
                <c:pt idx="257">
                  <c:v>3.275852059450221E-28</c:v>
                </c:pt>
                <c:pt idx="258">
                  <c:v>2.311688215052337E-28</c:v>
                </c:pt>
                <c:pt idx="259">
                  <c:v>1.6304034252703581E-28</c:v>
                </c:pt>
                <c:pt idx="260">
                  <c:v>1.1492707000472537E-28</c:v>
                </c:pt>
                <c:pt idx="261">
                  <c:v>8.0967665257867516E-29</c:v>
                </c:pt>
                <c:pt idx="262">
                  <c:v>5.7011636862789885E-29</c:v>
                </c:pt>
                <c:pt idx="263">
                  <c:v>4.012163280581568E-29</c:v>
                </c:pt>
                <c:pt idx="264">
                  <c:v>2.822002936062868E-29</c:v>
                </c:pt>
                <c:pt idx="265">
                  <c:v>1.9838127278163918E-29</c:v>
                </c:pt>
                <c:pt idx="266">
                  <c:v>1.3938267764221863E-29</c:v>
                </c:pt>
                <c:pt idx="267">
                  <c:v>9.7877399526340648E-30</c:v>
                </c:pt>
                <c:pt idx="268">
                  <c:v>6.8694519933593016E-30</c:v>
                </c:pt>
                <c:pt idx="269">
                  <c:v>4.8186832095496799E-30</c:v>
                </c:pt>
                <c:pt idx="270">
                  <c:v>3.3783281191109377E-30</c:v>
                </c:pt>
                <c:pt idx="271">
                  <c:v>2.3672438824106901E-30</c:v>
                </c:pt>
                <c:pt idx="272">
                  <c:v>1.6578775491919359E-30</c:v>
                </c:pt>
                <c:pt idx="273">
                  <c:v>1.1604614476515612E-30</c:v>
                </c:pt>
                <c:pt idx="274">
                  <c:v>8.1185476873821167E-31</c:v>
                </c:pt>
                <c:pt idx="275">
                  <c:v>5.6766991312409375E-31</c:v>
                </c:pt>
                <c:pt idx="276">
                  <c:v>3.9671977252724496E-31</c:v>
                </c:pt>
                <c:pt idx="277">
                  <c:v>2.7710399502600716E-31</c:v>
                </c:pt>
                <c:pt idx="278">
                  <c:v>1.9345200230867585E-31</c:v>
                </c:pt>
                <c:pt idx="279">
                  <c:v>1.3498195043881183E-31</c:v>
                </c:pt>
                <c:pt idx="280">
                  <c:v>9.4134911916120334E-32</c:v>
                </c:pt>
                <c:pt idx="281">
                  <c:v>6.5614347351851756E-32</c:v>
                </c:pt>
                <c:pt idx="282">
                  <c:v>4.5710976052268805E-32</c:v>
                </c:pt>
                <c:pt idx="283">
                  <c:v>3.1828507824052731E-32</c:v>
                </c:pt>
                <c:pt idx="284">
                  <c:v>2.2150660249491447E-32</c:v>
                </c:pt>
                <c:pt idx="285">
                  <c:v>1.540750063477411E-32</c:v>
                </c:pt>
                <c:pt idx="286">
                  <c:v>1.0711575141561309E-32</c:v>
                </c:pt>
                <c:pt idx="287">
                  <c:v>7.4430444207657421E-33</c:v>
                </c:pt>
                <c:pt idx="288">
                  <c:v>5.1692139743936134E-33</c:v>
                </c:pt>
                <c:pt idx="289">
                  <c:v>3.5881908223093268E-33</c:v>
                </c:pt>
                <c:pt idx="290">
                  <c:v>2.4894543557509647E-33</c:v>
                </c:pt>
                <c:pt idx="291">
                  <c:v>1.7262786935231601E-33</c:v>
                </c:pt>
                <c:pt idx="292">
                  <c:v>1.196454660224115E-33</c:v>
                </c:pt>
                <c:pt idx="293">
                  <c:v>8.2882083183672309E-34</c:v>
                </c:pt>
                <c:pt idx="294">
                  <c:v>5.7385825020380349E-34</c:v>
                </c:pt>
                <c:pt idx="295">
                  <c:v>3.9712629044591339E-34</c:v>
                </c:pt>
                <c:pt idx="296">
                  <c:v>2.746838729993059E-34</c:v>
                </c:pt>
                <c:pt idx="297">
                  <c:v>1.8989724876110944E-34</c:v>
                </c:pt>
                <c:pt idx="298">
                  <c:v>1.3121565150715805E-34</c:v>
                </c:pt>
                <c:pt idx="299">
                  <c:v>9.0622186297794492E-35</c:v>
                </c:pt>
                <c:pt idx="300">
                  <c:v>6.2555546310039195E-35</c:v>
                </c:pt>
                <c:pt idx="301">
                  <c:v>4.3159853416880416E-35</c:v>
                </c:pt>
                <c:pt idx="302">
                  <c:v>2.9763048705538335E-35</c:v>
                </c:pt>
                <c:pt idx="303">
                  <c:v>2.0514391569166684E-35</c:v>
                </c:pt>
                <c:pt idx="304">
                  <c:v>1.4132665940867437E-35</c:v>
                </c:pt>
                <c:pt idx="305">
                  <c:v>9.7313753795053509E-36</c:v>
                </c:pt>
                <c:pt idx="306">
                  <c:v>6.6974501011697809E-36</c:v>
                </c:pt>
                <c:pt idx="307">
                  <c:v>4.6071284894862734E-36</c:v>
                </c:pt>
                <c:pt idx="308">
                  <c:v>3.1676499624401231E-36</c:v>
                </c:pt>
                <c:pt idx="309">
                  <c:v>2.1768600465155489E-36</c:v>
                </c:pt>
                <c:pt idx="310">
                  <c:v>1.4952394170347761E-36</c:v>
                </c:pt>
                <c:pt idx="311">
                  <c:v>1.0265457477202158E-36</c:v>
                </c:pt>
                <c:pt idx="312">
                  <c:v>7.0442321019264898E-37</c:v>
                </c:pt>
                <c:pt idx="313">
                  <c:v>4.8314469673256705E-37</c:v>
                </c:pt>
                <c:pt idx="314">
                  <c:v>3.312145585809847E-37</c:v>
                </c:pt>
                <c:pt idx="315">
                  <c:v>2.2695026233466996E-37</c:v>
                </c:pt>
                <c:pt idx="316">
                  <c:v>1.5543236538331942E-37</c:v>
                </c:pt>
                <c:pt idx="317">
                  <c:v>1.0640012621847587E-37</c:v>
                </c:pt>
                <c:pt idx="318">
                  <c:v>7.280030042813446E-38</c:v>
                </c:pt>
                <c:pt idx="319">
                  <c:v>4.9786885681579927E-38</c:v>
                </c:pt>
                <c:pt idx="320">
                  <c:v>3.4032035672147342E-38</c:v>
                </c:pt>
                <c:pt idx="321">
                  <c:v>2.3251580970549186E-38</c:v>
                </c:pt>
                <c:pt idx="322">
                  <c:v>1.5878484637797647E-38</c:v>
                </c:pt>
                <c:pt idx="323">
                  <c:v>1.0838221811426444E-38</c:v>
                </c:pt>
                <c:pt idx="324">
                  <c:v>7.3943472392297945E-39</c:v>
                </c:pt>
                <c:pt idx="325">
                  <c:v>5.0423719537441716E-39</c:v>
                </c:pt>
                <c:pt idx="326">
                  <c:v>3.4368735280728442E-39</c:v>
                </c:pt>
                <c:pt idx="327">
                  <c:v>2.3414574007560868E-39</c:v>
                </c:pt>
                <c:pt idx="328">
                  <c:v>1.5944224770162263E-39</c:v>
                </c:pt>
                <c:pt idx="329">
                  <c:v>1.0852140073626999E-39</c:v>
                </c:pt>
                <c:pt idx="330">
                  <c:v>7.3828255211308665E-40</c:v>
                </c:pt>
                <c:pt idx="331">
                  <c:v>5.020251149459569E-40</c:v>
                </c:pt>
                <c:pt idx="332">
                  <c:v>3.412120036505006E-40</c:v>
                </c:pt>
                <c:pt idx="333">
                  <c:v>2.31803273672343E-40</c:v>
                </c:pt>
                <c:pt idx="334">
                  <c:v>1.5740249945302079E-40</c:v>
                </c:pt>
                <c:pt idx="335">
                  <c:v>1.0683187853460818E-40</c:v>
                </c:pt>
                <c:pt idx="336">
                  <c:v>7.247490775800901E-41</c:v>
                </c:pt>
                <c:pt idx="337">
                  <c:v>4.9144217582132434E-41</c:v>
                </c:pt>
                <c:pt idx="338">
                  <c:v>3.3308533101911989E-41</c:v>
                </c:pt>
                <c:pt idx="339">
                  <c:v>2.2565101691683722E-41</c:v>
                </c:pt>
                <c:pt idx="340">
                  <c:v>1.5279817462663554E-41</c:v>
                </c:pt>
                <c:pt idx="341">
                  <c:v>1.0341856196129949E-41</c:v>
                </c:pt>
                <c:pt idx="342">
                  <c:v>6.9964647999810278E-42</c:v>
                </c:pt>
                <c:pt idx="343">
                  <c:v>4.731066076967485E-42</c:v>
                </c:pt>
                <c:pt idx="344">
                  <c:v>3.1977164011868685E-42</c:v>
                </c:pt>
                <c:pt idx="345">
                  <c:v>2.1603385380780846E-42</c:v>
                </c:pt>
                <c:pt idx="346">
                  <c:v>1.4588310055669767E-42</c:v>
                </c:pt>
                <c:pt idx="347">
                  <c:v>9.8466800022006491E-43</c:v>
                </c:pt>
                <c:pt idx="348">
                  <c:v>6.6431902953723875E-43</c:v>
                </c:pt>
                <c:pt idx="349">
                  <c:v>4.479875568095061E-43</c:v>
                </c:pt>
                <c:pt idx="350">
                  <c:v>3.0196593854944018E-43</c:v>
                </c:pt>
                <c:pt idx="351">
                  <c:v>2.0344783339245033E-43</c:v>
                </c:pt>
                <c:pt idx="352">
                  <c:v>1.3700980268447231E-43</c:v>
                </c:pt>
                <c:pt idx="353">
                  <c:v>9.222613871833257E-44</c:v>
                </c:pt>
                <c:pt idx="354">
                  <c:v>6.2052684838688114E-44</c:v>
                </c:pt>
                <c:pt idx="355">
                  <c:v>4.1732234890344248E-44</c:v>
                </c:pt>
                <c:pt idx="356">
                  <c:v>2.8053533663010151E-44</c:v>
                </c:pt>
                <c:pt idx="357">
                  <c:v>1.8849885409899362E-44</c:v>
                </c:pt>
                <c:pt idx="358">
                  <c:v>1.2660049725354E-44</c:v>
                </c:pt>
                <c:pt idx="359">
                  <c:v>8.4990035001152084E-45</c:v>
                </c:pt>
                <c:pt idx="360">
                  <c:v>5.7030456282497837E-45</c:v>
                </c:pt>
                <c:pt idx="361">
                  <c:v>3.8251834344533365E-45</c:v>
                </c:pt>
                <c:pt idx="362">
                  <c:v>2.564511241499489E-45</c:v>
                </c:pt>
                <c:pt idx="363">
                  <c:v>1.7185580477375515E-45</c:v>
                </c:pt>
                <c:pt idx="364">
                  <c:v>1.1511486228534822E-45</c:v>
                </c:pt>
                <c:pt idx="365">
                  <c:v>7.7073755052041289E-46</c:v>
                </c:pt>
                <c:pt idx="366">
                  <c:v>5.1581016796049788E-46</c:v>
                </c:pt>
                <c:pt idx="367">
                  <c:v>3.4504987223893178E-46</c:v>
                </c:pt>
                <c:pt idx="368">
                  <c:v>2.3071868297224659E-46</c:v>
                </c:pt>
                <c:pt idx="369">
                  <c:v>1.5420302949849943E-46</c:v>
                </c:pt>
                <c:pt idx="370">
                  <c:v>1.0301788367065005E-46</c:v>
                </c:pt>
                <c:pt idx="371">
                  <c:v>6.8792682133787301E-47</c:v>
                </c:pt>
                <c:pt idx="372">
                  <c:v>4.5917907126580946E-47</c:v>
                </c:pt>
                <c:pt idx="373">
                  <c:v>3.0636029207870521E-47</c:v>
                </c:pt>
                <c:pt idx="374">
                  <c:v>2.0431193260534209E-47</c:v>
                </c:pt>
                <c:pt idx="375">
                  <c:v>1.3619657159833791E-47</c:v>
                </c:pt>
                <c:pt idx="376">
                  <c:v>9.0750729252913991E-48</c:v>
                </c:pt>
                <c:pt idx="377">
                  <c:v>6.0442983441477342E-48</c:v>
                </c:pt>
                <c:pt idx="378">
                  <c:v>4.0239613257468738E-48</c:v>
                </c:pt>
                <c:pt idx="379">
                  <c:v>2.6777754345667399E-48</c:v>
                </c:pt>
                <c:pt idx="380">
                  <c:v>1.7811777860593132E-48</c:v>
                </c:pt>
                <c:pt idx="381">
                  <c:v>1.1842774510003438E-48</c:v>
                </c:pt>
                <c:pt idx="382">
                  <c:v>7.8706940871660196E-49</c:v>
                </c:pt>
                <c:pt idx="383">
                  <c:v>5.2286105659713405E-49</c:v>
                </c:pt>
                <c:pt idx="384">
                  <c:v>3.4719507586252667E-49</c:v>
                </c:pt>
                <c:pt idx="385">
                  <c:v>2.304491556024202E-49</c:v>
                </c:pt>
                <c:pt idx="386">
                  <c:v>1.5289429914295697E-49</c:v>
                </c:pt>
                <c:pt idx="387">
                  <c:v>1.013963621894593E-49</c:v>
                </c:pt>
                <c:pt idx="388">
                  <c:v>6.7215381408541029E-50</c:v>
                </c:pt>
                <c:pt idx="389">
                  <c:v>4.4537975568515838E-50</c:v>
                </c:pt>
                <c:pt idx="390">
                  <c:v>2.9499054013982703E-50</c:v>
                </c:pt>
                <c:pt idx="391">
                  <c:v>1.952998070548226E-50</c:v>
                </c:pt>
                <c:pt idx="392">
                  <c:v>1.292444624412147E-50</c:v>
                </c:pt>
                <c:pt idx="393">
                  <c:v>8.5494617814340352E-51</c:v>
                </c:pt>
                <c:pt idx="394">
                  <c:v>5.6530470514374126E-51</c:v>
                </c:pt>
                <c:pt idx="395">
                  <c:v>3.7363169672650923E-51</c:v>
                </c:pt>
                <c:pt idx="396">
                  <c:v>2.4684390173013801E-51</c:v>
                </c:pt>
                <c:pt idx="397">
                  <c:v>1.6301176938152856E-51</c:v>
                </c:pt>
                <c:pt idx="398">
                  <c:v>1.0760530380572384E-51</c:v>
                </c:pt>
                <c:pt idx="399">
                  <c:v>7.1001388193748594E-52</c:v>
                </c:pt>
              </c:numCache>
            </c:numRef>
          </c:yVal>
          <c:smooth val="1"/>
        </c:ser>
        <c:axId val="147347712"/>
        <c:axId val="147357696"/>
      </c:scatterChart>
      <c:valAx>
        <c:axId val="147347712"/>
        <c:scaling>
          <c:orientation val="minMax"/>
          <c:max val="50"/>
          <c:min val="0"/>
        </c:scaling>
        <c:axPos val="b"/>
        <c:numFmt formatCode="0" sourceLinked="0"/>
        <c:tickLblPos val="nextTo"/>
        <c:crossAx val="147357696"/>
        <c:crosses val="autoZero"/>
        <c:crossBetween val="midCat"/>
      </c:valAx>
      <c:valAx>
        <c:axId val="147357696"/>
        <c:scaling>
          <c:orientation val="minMax"/>
          <c:max val="0.21000000000000019"/>
          <c:min val="0"/>
        </c:scaling>
        <c:axPos val="l"/>
        <c:numFmt formatCode="General" sourceLinked="1"/>
        <c:tickLblPos val="nextTo"/>
        <c:crossAx val="147347712"/>
        <c:crosses val="autoZero"/>
        <c:crossBetween val="midCat"/>
      </c:valAx>
      <c:spPr>
        <a:solidFill>
          <a:schemeClr val="accent5">
            <a:lumMod val="20000"/>
            <a:lumOff val="80000"/>
          </a:schemeClr>
        </a:solidFill>
      </c:spPr>
    </c:plotArea>
  </c:chart>
  <c:spPr>
    <a:solidFill>
      <a:schemeClr val="accent3">
        <a:lumMod val="60000"/>
        <a:lumOff val="40000"/>
      </a:schemeClr>
    </a:solidFill>
    <a:ln w="9525">
      <a:solidFill>
        <a:schemeClr val="tx1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Distribuční funkce Weibollova rozdělení</a:t>
            </a:r>
            <a:endParaRPr lang="en-US" sz="1200"/>
          </a:p>
        </c:rich>
      </c:tx>
    </c:title>
    <c:plotArea>
      <c:layout>
        <c:manualLayout>
          <c:layoutTarget val="inner"/>
          <c:xMode val="edge"/>
          <c:yMode val="edge"/>
          <c:x val="4.8830955854867304E-2"/>
          <c:y val="0.17432305336832896"/>
          <c:w val="0.90546213116928431"/>
          <c:h val="0.63483759842519794"/>
        </c:manualLayout>
      </c:layout>
      <c:scatterChart>
        <c:scatterStyle val="smoothMarker"/>
        <c:ser>
          <c:idx val="0"/>
          <c:order val="0"/>
          <c:tx>
            <c:strRef>
              <c:f>'Weibullovo rozdělení'!$R$10</c:f>
              <c:strCache>
                <c:ptCount val="1"/>
                <c:pt idx="0">
                  <c:v>F(x)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'Weibullovo rozdělení'!$P$11:$P$410</c:f>
              <c:numCache>
                <c:formatCode>General</c:formatCode>
                <c:ptCount val="400"/>
                <c:pt idx="0" formatCode="0.00">
                  <c:v>0.01</c:v>
                </c:pt>
                <c:pt idx="1">
                  <c:v>0.5</c:v>
                </c:pt>
                <c:pt idx="2" formatCode="0.00">
                  <c:v>1</c:v>
                </c:pt>
                <c:pt idx="3">
                  <c:v>1.5</c:v>
                </c:pt>
                <c:pt idx="4" formatCode="0.00">
                  <c:v>2</c:v>
                </c:pt>
                <c:pt idx="5">
                  <c:v>2.5</c:v>
                </c:pt>
                <c:pt idx="6" formatCode="0.00">
                  <c:v>3</c:v>
                </c:pt>
                <c:pt idx="7">
                  <c:v>3.5</c:v>
                </c:pt>
                <c:pt idx="8" formatCode="0.00">
                  <c:v>4</c:v>
                </c:pt>
                <c:pt idx="9">
                  <c:v>4.5</c:v>
                </c:pt>
                <c:pt idx="10" formatCode="0.00">
                  <c:v>5</c:v>
                </c:pt>
                <c:pt idx="11">
                  <c:v>5.5</c:v>
                </c:pt>
                <c:pt idx="12" formatCode="0.00">
                  <c:v>6</c:v>
                </c:pt>
                <c:pt idx="13">
                  <c:v>6.5</c:v>
                </c:pt>
                <c:pt idx="14" formatCode="0.00">
                  <c:v>7</c:v>
                </c:pt>
                <c:pt idx="15">
                  <c:v>7.5</c:v>
                </c:pt>
                <c:pt idx="16" formatCode="0.00">
                  <c:v>8</c:v>
                </c:pt>
                <c:pt idx="17">
                  <c:v>8.5</c:v>
                </c:pt>
                <c:pt idx="18" formatCode="0.00">
                  <c:v>9</c:v>
                </c:pt>
                <c:pt idx="19">
                  <c:v>9.5</c:v>
                </c:pt>
                <c:pt idx="20" formatCode="0.00">
                  <c:v>10</c:v>
                </c:pt>
                <c:pt idx="21">
                  <c:v>10.5</c:v>
                </c:pt>
                <c:pt idx="22" formatCode="0.00">
                  <c:v>11</c:v>
                </c:pt>
                <c:pt idx="23">
                  <c:v>11.5</c:v>
                </c:pt>
                <c:pt idx="24" formatCode="0.00">
                  <c:v>12</c:v>
                </c:pt>
                <c:pt idx="25">
                  <c:v>12.5</c:v>
                </c:pt>
                <c:pt idx="26" formatCode="0.00">
                  <c:v>13</c:v>
                </c:pt>
                <c:pt idx="27">
                  <c:v>13.5</c:v>
                </c:pt>
                <c:pt idx="28" formatCode="0.00">
                  <c:v>14</c:v>
                </c:pt>
                <c:pt idx="29">
                  <c:v>14.5</c:v>
                </c:pt>
                <c:pt idx="30" formatCode="0.00">
                  <c:v>15</c:v>
                </c:pt>
                <c:pt idx="31">
                  <c:v>15.5</c:v>
                </c:pt>
                <c:pt idx="32" formatCode="0.00">
                  <c:v>16</c:v>
                </c:pt>
                <c:pt idx="33">
                  <c:v>16.5</c:v>
                </c:pt>
                <c:pt idx="34" formatCode="0.00">
                  <c:v>17</c:v>
                </c:pt>
                <c:pt idx="35">
                  <c:v>17.5</c:v>
                </c:pt>
                <c:pt idx="36" formatCode="0.00">
                  <c:v>18</c:v>
                </c:pt>
                <c:pt idx="37">
                  <c:v>18.5</c:v>
                </c:pt>
                <c:pt idx="38" formatCode="0.00">
                  <c:v>19</c:v>
                </c:pt>
                <c:pt idx="39">
                  <c:v>19.5</c:v>
                </c:pt>
                <c:pt idx="40" formatCode="0.00">
                  <c:v>20</c:v>
                </c:pt>
                <c:pt idx="41">
                  <c:v>20.5</c:v>
                </c:pt>
                <c:pt idx="42" formatCode="0.00">
                  <c:v>21</c:v>
                </c:pt>
                <c:pt idx="43">
                  <c:v>21.5</c:v>
                </c:pt>
                <c:pt idx="44" formatCode="0.00">
                  <c:v>22</c:v>
                </c:pt>
                <c:pt idx="45">
                  <c:v>22.5</c:v>
                </c:pt>
                <c:pt idx="46" formatCode="0.00">
                  <c:v>23</c:v>
                </c:pt>
                <c:pt idx="47">
                  <c:v>23.5</c:v>
                </c:pt>
                <c:pt idx="48" formatCode="0.00">
                  <c:v>24</c:v>
                </c:pt>
                <c:pt idx="49">
                  <c:v>24.5</c:v>
                </c:pt>
                <c:pt idx="50" formatCode="0.00">
                  <c:v>25</c:v>
                </c:pt>
                <c:pt idx="51">
                  <c:v>25.5</c:v>
                </c:pt>
                <c:pt idx="52" formatCode="0.00">
                  <c:v>26</c:v>
                </c:pt>
                <c:pt idx="53">
                  <c:v>26.5</c:v>
                </c:pt>
                <c:pt idx="54" formatCode="0.00">
                  <c:v>27</c:v>
                </c:pt>
                <c:pt idx="55">
                  <c:v>27.5</c:v>
                </c:pt>
                <c:pt idx="56" formatCode="0.00">
                  <c:v>28</c:v>
                </c:pt>
                <c:pt idx="57">
                  <c:v>28.5</c:v>
                </c:pt>
                <c:pt idx="58" formatCode="0.00">
                  <c:v>29</c:v>
                </c:pt>
                <c:pt idx="59">
                  <c:v>29.5</c:v>
                </c:pt>
                <c:pt idx="60" formatCode="0.00">
                  <c:v>30</c:v>
                </c:pt>
                <c:pt idx="61">
                  <c:v>30.5</c:v>
                </c:pt>
                <c:pt idx="62" formatCode="0.00">
                  <c:v>31</c:v>
                </c:pt>
                <c:pt idx="63">
                  <c:v>31.5</c:v>
                </c:pt>
                <c:pt idx="64" formatCode="0.00">
                  <c:v>32</c:v>
                </c:pt>
                <c:pt idx="65">
                  <c:v>32.5</c:v>
                </c:pt>
                <c:pt idx="66" formatCode="0.00">
                  <c:v>33</c:v>
                </c:pt>
                <c:pt idx="67">
                  <c:v>33.5</c:v>
                </c:pt>
                <c:pt idx="68" formatCode="0.00">
                  <c:v>34</c:v>
                </c:pt>
                <c:pt idx="69">
                  <c:v>34.5</c:v>
                </c:pt>
                <c:pt idx="70" formatCode="0.00">
                  <c:v>35</c:v>
                </c:pt>
                <c:pt idx="71">
                  <c:v>35.5</c:v>
                </c:pt>
                <c:pt idx="72" formatCode="0.00">
                  <c:v>36</c:v>
                </c:pt>
                <c:pt idx="73">
                  <c:v>36.5</c:v>
                </c:pt>
                <c:pt idx="74" formatCode="0.00">
                  <c:v>37</c:v>
                </c:pt>
                <c:pt idx="75">
                  <c:v>37.5</c:v>
                </c:pt>
                <c:pt idx="76" formatCode="0.00">
                  <c:v>38</c:v>
                </c:pt>
                <c:pt idx="77">
                  <c:v>38.5</c:v>
                </c:pt>
                <c:pt idx="78" formatCode="0.00">
                  <c:v>39</c:v>
                </c:pt>
                <c:pt idx="79">
                  <c:v>39.5</c:v>
                </c:pt>
                <c:pt idx="80" formatCode="0.00">
                  <c:v>40</c:v>
                </c:pt>
                <c:pt idx="81">
                  <c:v>40.5</c:v>
                </c:pt>
                <c:pt idx="82" formatCode="0.00">
                  <c:v>41</c:v>
                </c:pt>
                <c:pt idx="83">
                  <c:v>41.5</c:v>
                </c:pt>
                <c:pt idx="84" formatCode="0.00">
                  <c:v>42</c:v>
                </c:pt>
                <c:pt idx="85">
                  <c:v>42.5</c:v>
                </c:pt>
                <c:pt idx="86" formatCode="0.00">
                  <c:v>43</c:v>
                </c:pt>
                <c:pt idx="87">
                  <c:v>43.5</c:v>
                </c:pt>
                <c:pt idx="88" formatCode="0.00">
                  <c:v>44</c:v>
                </c:pt>
                <c:pt idx="89">
                  <c:v>44.5</c:v>
                </c:pt>
                <c:pt idx="90" formatCode="0.00">
                  <c:v>45</c:v>
                </c:pt>
                <c:pt idx="91">
                  <c:v>45.5</c:v>
                </c:pt>
                <c:pt idx="92" formatCode="0.00">
                  <c:v>46</c:v>
                </c:pt>
                <c:pt idx="93">
                  <c:v>46.5</c:v>
                </c:pt>
                <c:pt idx="94" formatCode="0.00">
                  <c:v>47</c:v>
                </c:pt>
                <c:pt idx="95">
                  <c:v>47.5</c:v>
                </c:pt>
                <c:pt idx="96" formatCode="0.00">
                  <c:v>48</c:v>
                </c:pt>
                <c:pt idx="97">
                  <c:v>48.5</c:v>
                </c:pt>
                <c:pt idx="98" formatCode="0.00">
                  <c:v>49</c:v>
                </c:pt>
                <c:pt idx="99">
                  <c:v>49.5</c:v>
                </c:pt>
                <c:pt idx="100" formatCode="0.00">
                  <c:v>50</c:v>
                </c:pt>
                <c:pt idx="101">
                  <c:v>50.5</c:v>
                </c:pt>
                <c:pt idx="102" formatCode="0.00">
                  <c:v>51</c:v>
                </c:pt>
                <c:pt idx="103">
                  <c:v>51.5</c:v>
                </c:pt>
                <c:pt idx="104" formatCode="0.00">
                  <c:v>52</c:v>
                </c:pt>
                <c:pt idx="105">
                  <c:v>52.5</c:v>
                </c:pt>
                <c:pt idx="106" formatCode="0.00">
                  <c:v>53</c:v>
                </c:pt>
                <c:pt idx="107">
                  <c:v>53.5</c:v>
                </c:pt>
                <c:pt idx="108" formatCode="0.00">
                  <c:v>54</c:v>
                </c:pt>
                <c:pt idx="109">
                  <c:v>54.5</c:v>
                </c:pt>
                <c:pt idx="110" formatCode="0.00">
                  <c:v>55</c:v>
                </c:pt>
                <c:pt idx="111">
                  <c:v>55.5</c:v>
                </c:pt>
                <c:pt idx="112" formatCode="0.00">
                  <c:v>56</c:v>
                </c:pt>
                <c:pt idx="113">
                  <c:v>56.5</c:v>
                </c:pt>
                <c:pt idx="114" formatCode="0.00">
                  <c:v>57</c:v>
                </c:pt>
                <c:pt idx="115">
                  <c:v>57.5</c:v>
                </c:pt>
                <c:pt idx="116" formatCode="0.00">
                  <c:v>58</c:v>
                </c:pt>
                <c:pt idx="117">
                  <c:v>58.5</c:v>
                </c:pt>
                <c:pt idx="118" formatCode="0.00">
                  <c:v>59</c:v>
                </c:pt>
                <c:pt idx="119">
                  <c:v>59.5</c:v>
                </c:pt>
                <c:pt idx="120" formatCode="0.00">
                  <c:v>60</c:v>
                </c:pt>
                <c:pt idx="121">
                  <c:v>60.5</c:v>
                </c:pt>
                <c:pt idx="122" formatCode="0.00">
                  <c:v>61</c:v>
                </c:pt>
                <c:pt idx="123">
                  <c:v>61.5</c:v>
                </c:pt>
                <c:pt idx="124" formatCode="0.00">
                  <c:v>62</c:v>
                </c:pt>
                <c:pt idx="125">
                  <c:v>62.5</c:v>
                </c:pt>
                <c:pt idx="126" formatCode="0.00">
                  <c:v>63</c:v>
                </c:pt>
                <c:pt idx="127">
                  <c:v>63.5</c:v>
                </c:pt>
                <c:pt idx="128" formatCode="0.00">
                  <c:v>64</c:v>
                </c:pt>
                <c:pt idx="129">
                  <c:v>64.5</c:v>
                </c:pt>
                <c:pt idx="130" formatCode="0.00">
                  <c:v>65</c:v>
                </c:pt>
                <c:pt idx="131">
                  <c:v>65.5</c:v>
                </c:pt>
                <c:pt idx="132" formatCode="0.00">
                  <c:v>66</c:v>
                </c:pt>
                <c:pt idx="133">
                  <c:v>66.5</c:v>
                </c:pt>
                <c:pt idx="134" formatCode="0.00">
                  <c:v>67</c:v>
                </c:pt>
                <c:pt idx="135">
                  <c:v>67.5</c:v>
                </c:pt>
                <c:pt idx="136" formatCode="0.00">
                  <c:v>68</c:v>
                </c:pt>
                <c:pt idx="137">
                  <c:v>68.5</c:v>
                </c:pt>
                <c:pt idx="138" formatCode="0.00">
                  <c:v>69</c:v>
                </c:pt>
                <c:pt idx="139">
                  <c:v>69.5</c:v>
                </c:pt>
                <c:pt idx="140" formatCode="0.00">
                  <c:v>70</c:v>
                </c:pt>
                <c:pt idx="141">
                  <c:v>70.5</c:v>
                </c:pt>
                <c:pt idx="142" formatCode="0.00">
                  <c:v>71</c:v>
                </c:pt>
                <c:pt idx="143">
                  <c:v>71.5</c:v>
                </c:pt>
                <c:pt idx="144" formatCode="0.00">
                  <c:v>72</c:v>
                </c:pt>
                <c:pt idx="145">
                  <c:v>72.5</c:v>
                </c:pt>
                <c:pt idx="146" formatCode="0.00">
                  <c:v>73</c:v>
                </c:pt>
                <c:pt idx="147">
                  <c:v>73.5</c:v>
                </c:pt>
                <c:pt idx="148" formatCode="0.00">
                  <c:v>74</c:v>
                </c:pt>
                <c:pt idx="149">
                  <c:v>74.5</c:v>
                </c:pt>
                <c:pt idx="150" formatCode="0.00">
                  <c:v>75</c:v>
                </c:pt>
                <c:pt idx="151">
                  <c:v>75.5</c:v>
                </c:pt>
                <c:pt idx="152" formatCode="0.00">
                  <c:v>76</c:v>
                </c:pt>
                <c:pt idx="153">
                  <c:v>76.5</c:v>
                </c:pt>
                <c:pt idx="154" formatCode="0.00">
                  <c:v>77</c:v>
                </c:pt>
                <c:pt idx="155">
                  <c:v>77.5</c:v>
                </c:pt>
                <c:pt idx="156" formatCode="0.00">
                  <c:v>78</c:v>
                </c:pt>
                <c:pt idx="157">
                  <c:v>78.5</c:v>
                </c:pt>
                <c:pt idx="158" formatCode="0.00">
                  <c:v>79</c:v>
                </c:pt>
                <c:pt idx="159">
                  <c:v>79.5</c:v>
                </c:pt>
                <c:pt idx="160" formatCode="0.00">
                  <c:v>80</c:v>
                </c:pt>
                <c:pt idx="161">
                  <c:v>80.5</c:v>
                </c:pt>
                <c:pt idx="162" formatCode="0.00">
                  <c:v>81</c:v>
                </c:pt>
                <c:pt idx="163">
                  <c:v>81.5</c:v>
                </c:pt>
                <c:pt idx="164" formatCode="0.00">
                  <c:v>82</c:v>
                </c:pt>
                <c:pt idx="165">
                  <c:v>82.5</c:v>
                </c:pt>
                <c:pt idx="166" formatCode="0.00">
                  <c:v>83</c:v>
                </c:pt>
                <c:pt idx="167">
                  <c:v>83.5</c:v>
                </c:pt>
                <c:pt idx="168" formatCode="0.00">
                  <c:v>84</c:v>
                </c:pt>
                <c:pt idx="169">
                  <c:v>84.5</c:v>
                </c:pt>
                <c:pt idx="170" formatCode="0.00">
                  <c:v>85</c:v>
                </c:pt>
                <c:pt idx="171">
                  <c:v>85.5</c:v>
                </c:pt>
                <c:pt idx="172" formatCode="0.00">
                  <c:v>86</c:v>
                </c:pt>
                <c:pt idx="173">
                  <c:v>86.5</c:v>
                </c:pt>
                <c:pt idx="174" formatCode="0.00">
                  <c:v>87</c:v>
                </c:pt>
                <c:pt idx="175">
                  <c:v>87.5</c:v>
                </c:pt>
                <c:pt idx="176" formatCode="0.00">
                  <c:v>88</c:v>
                </c:pt>
                <c:pt idx="177">
                  <c:v>88.5</c:v>
                </c:pt>
                <c:pt idx="178" formatCode="0.00">
                  <c:v>89</c:v>
                </c:pt>
                <c:pt idx="179">
                  <c:v>89.5</c:v>
                </c:pt>
                <c:pt idx="180" formatCode="0.00">
                  <c:v>90</c:v>
                </c:pt>
                <c:pt idx="181">
                  <c:v>90.5</c:v>
                </c:pt>
                <c:pt idx="182" formatCode="0.00">
                  <c:v>91</c:v>
                </c:pt>
                <c:pt idx="183">
                  <c:v>91.5</c:v>
                </c:pt>
                <c:pt idx="184" formatCode="0.00">
                  <c:v>92</c:v>
                </c:pt>
                <c:pt idx="185">
                  <c:v>92.5</c:v>
                </c:pt>
                <c:pt idx="186" formatCode="0.00">
                  <c:v>93</c:v>
                </c:pt>
                <c:pt idx="187">
                  <c:v>93.5</c:v>
                </c:pt>
                <c:pt idx="188" formatCode="0.00">
                  <c:v>94</c:v>
                </c:pt>
                <c:pt idx="189">
                  <c:v>94.5</c:v>
                </c:pt>
                <c:pt idx="190" formatCode="0.00">
                  <c:v>95</c:v>
                </c:pt>
                <c:pt idx="191">
                  <c:v>95.5</c:v>
                </c:pt>
                <c:pt idx="192" formatCode="0.00">
                  <c:v>96</c:v>
                </c:pt>
                <c:pt idx="193">
                  <c:v>96.5</c:v>
                </c:pt>
                <c:pt idx="194" formatCode="0.00">
                  <c:v>97</c:v>
                </c:pt>
                <c:pt idx="195">
                  <c:v>97.5</c:v>
                </c:pt>
                <c:pt idx="196" formatCode="0.00">
                  <c:v>98</c:v>
                </c:pt>
                <c:pt idx="197">
                  <c:v>98.5</c:v>
                </c:pt>
                <c:pt idx="198" formatCode="0.00">
                  <c:v>99</c:v>
                </c:pt>
                <c:pt idx="199">
                  <c:v>99.5</c:v>
                </c:pt>
                <c:pt idx="200" formatCode="0.00">
                  <c:v>100</c:v>
                </c:pt>
                <c:pt idx="201">
                  <c:v>100.5</c:v>
                </c:pt>
                <c:pt idx="202" formatCode="0.00">
                  <c:v>101</c:v>
                </c:pt>
                <c:pt idx="203">
                  <c:v>101.5</c:v>
                </c:pt>
                <c:pt idx="204" formatCode="0.00">
                  <c:v>102</c:v>
                </c:pt>
                <c:pt idx="205">
                  <c:v>102.5</c:v>
                </c:pt>
                <c:pt idx="206" formatCode="0.00">
                  <c:v>103</c:v>
                </c:pt>
                <c:pt idx="207">
                  <c:v>103.5</c:v>
                </c:pt>
                <c:pt idx="208" formatCode="0.00">
                  <c:v>104</c:v>
                </c:pt>
                <c:pt idx="209">
                  <c:v>104.5</c:v>
                </c:pt>
                <c:pt idx="210" formatCode="0.00">
                  <c:v>105</c:v>
                </c:pt>
                <c:pt idx="211">
                  <c:v>105.5</c:v>
                </c:pt>
                <c:pt idx="212" formatCode="0.00">
                  <c:v>106</c:v>
                </c:pt>
                <c:pt idx="213">
                  <c:v>106.5</c:v>
                </c:pt>
                <c:pt idx="214" formatCode="0.00">
                  <c:v>107</c:v>
                </c:pt>
                <c:pt idx="215">
                  <c:v>107.5</c:v>
                </c:pt>
                <c:pt idx="216" formatCode="0.00">
                  <c:v>108</c:v>
                </c:pt>
                <c:pt idx="217">
                  <c:v>108.5</c:v>
                </c:pt>
                <c:pt idx="218" formatCode="0.00">
                  <c:v>109</c:v>
                </c:pt>
                <c:pt idx="219">
                  <c:v>109.5</c:v>
                </c:pt>
                <c:pt idx="220" formatCode="0.00">
                  <c:v>110</c:v>
                </c:pt>
                <c:pt idx="221">
                  <c:v>110.5</c:v>
                </c:pt>
                <c:pt idx="222" formatCode="0.00">
                  <c:v>111</c:v>
                </c:pt>
                <c:pt idx="223">
                  <c:v>111.5</c:v>
                </c:pt>
                <c:pt idx="224" formatCode="0.00">
                  <c:v>112</c:v>
                </c:pt>
                <c:pt idx="225">
                  <c:v>112.5</c:v>
                </c:pt>
                <c:pt idx="226" formatCode="0.00">
                  <c:v>113</c:v>
                </c:pt>
                <c:pt idx="227">
                  <c:v>113.5</c:v>
                </c:pt>
                <c:pt idx="228" formatCode="0.00">
                  <c:v>114</c:v>
                </c:pt>
                <c:pt idx="229">
                  <c:v>114.5</c:v>
                </c:pt>
                <c:pt idx="230" formatCode="0.00">
                  <c:v>115</c:v>
                </c:pt>
                <c:pt idx="231">
                  <c:v>115.5</c:v>
                </c:pt>
                <c:pt idx="232" formatCode="0.00">
                  <c:v>116</c:v>
                </c:pt>
                <c:pt idx="233">
                  <c:v>116.5</c:v>
                </c:pt>
                <c:pt idx="234" formatCode="0.00">
                  <c:v>117</c:v>
                </c:pt>
                <c:pt idx="235">
                  <c:v>117.5</c:v>
                </c:pt>
                <c:pt idx="236" formatCode="0.00">
                  <c:v>118</c:v>
                </c:pt>
                <c:pt idx="237">
                  <c:v>118.5</c:v>
                </c:pt>
                <c:pt idx="238" formatCode="0.00">
                  <c:v>119</c:v>
                </c:pt>
                <c:pt idx="239">
                  <c:v>119.5</c:v>
                </c:pt>
                <c:pt idx="240" formatCode="0.00">
                  <c:v>120</c:v>
                </c:pt>
                <c:pt idx="241">
                  <c:v>120.5</c:v>
                </c:pt>
                <c:pt idx="242" formatCode="0.00">
                  <c:v>121</c:v>
                </c:pt>
                <c:pt idx="243">
                  <c:v>121.5</c:v>
                </c:pt>
                <c:pt idx="244" formatCode="0.00">
                  <c:v>122</c:v>
                </c:pt>
                <c:pt idx="245">
                  <c:v>122.5</c:v>
                </c:pt>
                <c:pt idx="246" formatCode="0.00">
                  <c:v>123</c:v>
                </c:pt>
                <c:pt idx="247">
                  <c:v>123.5</c:v>
                </c:pt>
                <c:pt idx="248" formatCode="0.00">
                  <c:v>124</c:v>
                </c:pt>
                <c:pt idx="249">
                  <c:v>124.5</c:v>
                </c:pt>
                <c:pt idx="250" formatCode="0.00">
                  <c:v>125</c:v>
                </c:pt>
                <c:pt idx="251">
                  <c:v>125.5</c:v>
                </c:pt>
                <c:pt idx="252" formatCode="0.00">
                  <c:v>126</c:v>
                </c:pt>
                <c:pt idx="253">
                  <c:v>126.5</c:v>
                </c:pt>
                <c:pt idx="254" formatCode="0.00">
                  <c:v>127</c:v>
                </c:pt>
                <c:pt idx="255">
                  <c:v>127.5</c:v>
                </c:pt>
                <c:pt idx="256" formatCode="0.00">
                  <c:v>128</c:v>
                </c:pt>
                <c:pt idx="257">
                  <c:v>128.5</c:v>
                </c:pt>
                <c:pt idx="258" formatCode="0.00">
                  <c:v>129</c:v>
                </c:pt>
                <c:pt idx="259">
                  <c:v>129.5</c:v>
                </c:pt>
                <c:pt idx="260" formatCode="0.00">
                  <c:v>130</c:v>
                </c:pt>
                <c:pt idx="261">
                  <c:v>130.5</c:v>
                </c:pt>
                <c:pt idx="262" formatCode="0.00">
                  <c:v>131</c:v>
                </c:pt>
                <c:pt idx="263">
                  <c:v>131.5</c:v>
                </c:pt>
                <c:pt idx="264" formatCode="0.00">
                  <c:v>132</c:v>
                </c:pt>
                <c:pt idx="265">
                  <c:v>132.5</c:v>
                </c:pt>
                <c:pt idx="266" formatCode="0.00">
                  <c:v>133</c:v>
                </c:pt>
                <c:pt idx="267">
                  <c:v>133.5</c:v>
                </c:pt>
                <c:pt idx="268" formatCode="0.00">
                  <c:v>134</c:v>
                </c:pt>
                <c:pt idx="269">
                  <c:v>134.5</c:v>
                </c:pt>
                <c:pt idx="270" formatCode="0.00">
                  <c:v>135</c:v>
                </c:pt>
                <c:pt idx="271">
                  <c:v>135.5</c:v>
                </c:pt>
                <c:pt idx="272" formatCode="0.00">
                  <c:v>136</c:v>
                </c:pt>
                <c:pt idx="273">
                  <c:v>136.5</c:v>
                </c:pt>
                <c:pt idx="274" formatCode="0.00">
                  <c:v>137</c:v>
                </c:pt>
                <c:pt idx="275">
                  <c:v>137.5</c:v>
                </c:pt>
                <c:pt idx="276" formatCode="0.00">
                  <c:v>138</c:v>
                </c:pt>
                <c:pt idx="277">
                  <c:v>138.5</c:v>
                </c:pt>
                <c:pt idx="278" formatCode="0.00">
                  <c:v>139</c:v>
                </c:pt>
                <c:pt idx="279">
                  <c:v>139.5</c:v>
                </c:pt>
                <c:pt idx="280" formatCode="0.00">
                  <c:v>140</c:v>
                </c:pt>
                <c:pt idx="281">
                  <c:v>140.5</c:v>
                </c:pt>
                <c:pt idx="282" formatCode="0.00">
                  <c:v>141</c:v>
                </c:pt>
                <c:pt idx="283">
                  <c:v>141.5</c:v>
                </c:pt>
                <c:pt idx="284" formatCode="0.00">
                  <c:v>142</c:v>
                </c:pt>
                <c:pt idx="285">
                  <c:v>142.5</c:v>
                </c:pt>
                <c:pt idx="286" formatCode="0.00">
                  <c:v>143</c:v>
                </c:pt>
                <c:pt idx="287">
                  <c:v>143.5</c:v>
                </c:pt>
                <c:pt idx="288" formatCode="0.00">
                  <c:v>144</c:v>
                </c:pt>
                <c:pt idx="289">
                  <c:v>144.5</c:v>
                </c:pt>
                <c:pt idx="290" formatCode="0.00">
                  <c:v>145</c:v>
                </c:pt>
                <c:pt idx="291">
                  <c:v>145.5</c:v>
                </c:pt>
                <c:pt idx="292" formatCode="0.00">
                  <c:v>146</c:v>
                </c:pt>
                <c:pt idx="293">
                  <c:v>146.5</c:v>
                </c:pt>
                <c:pt idx="294" formatCode="0.00">
                  <c:v>147</c:v>
                </c:pt>
                <c:pt idx="295">
                  <c:v>147.5</c:v>
                </c:pt>
                <c:pt idx="296" formatCode="0.00">
                  <c:v>148</c:v>
                </c:pt>
                <c:pt idx="297">
                  <c:v>148.5</c:v>
                </c:pt>
                <c:pt idx="298" formatCode="0.00">
                  <c:v>149</c:v>
                </c:pt>
                <c:pt idx="299">
                  <c:v>149.5</c:v>
                </c:pt>
                <c:pt idx="300" formatCode="0.00">
                  <c:v>150</c:v>
                </c:pt>
                <c:pt idx="301">
                  <c:v>150.5</c:v>
                </c:pt>
                <c:pt idx="302" formatCode="0.00">
                  <c:v>151</c:v>
                </c:pt>
                <c:pt idx="303">
                  <c:v>151.5</c:v>
                </c:pt>
                <c:pt idx="304" formatCode="0.00">
                  <c:v>152</c:v>
                </c:pt>
                <c:pt idx="305">
                  <c:v>152.5</c:v>
                </c:pt>
                <c:pt idx="306" formatCode="0.00">
                  <c:v>153</c:v>
                </c:pt>
                <c:pt idx="307">
                  <c:v>153.5</c:v>
                </c:pt>
                <c:pt idx="308" formatCode="0.00">
                  <c:v>154</c:v>
                </c:pt>
                <c:pt idx="309">
                  <c:v>154.5</c:v>
                </c:pt>
                <c:pt idx="310" formatCode="0.00">
                  <c:v>155</c:v>
                </c:pt>
                <c:pt idx="311">
                  <c:v>155.5</c:v>
                </c:pt>
                <c:pt idx="312" formatCode="0.00">
                  <c:v>156</c:v>
                </c:pt>
                <c:pt idx="313">
                  <c:v>156.5</c:v>
                </c:pt>
                <c:pt idx="314" formatCode="0.00">
                  <c:v>157</c:v>
                </c:pt>
                <c:pt idx="315">
                  <c:v>157.5</c:v>
                </c:pt>
                <c:pt idx="316" formatCode="0.00">
                  <c:v>158</c:v>
                </c:pt>
                <c:pt idx="317">
                  <c:v>158.5</c:v>
                </c:pt>
                <c:pt idx="318" formatCode="0.00">
                  <c:v>159</c:v>
                </c:pt>
                <c:pt idx="319">
                  <c:v>159.5</c:v>
                </c:pt>
                <c:pt idx="320" formatCode="0.00">
                  <c:v>160</c:v>
                </c:pt>
                <c:pt idx="321">
                  <c:v>160.5</c:v>
                </c:pt>
                <c:pt idx="322" formatCode="0.00">
                  <c:v>161</c:v>
                </c:pt>
                <c:pt idx="323">
                  <c:v>161.5</c:v>
                </c:pt>
                <c:pt idx="324" formatCode="0.00">
                  <c:v>162</c:v>
                </c:pt>
                <c:pt idx="325">
                  <c:v>162.5</c:v>
                </c:pt>
                <c:pt idx="326" formatCode="0.00">
                  <c:v>163</c:v>
                </c:pt>
                <c:pt idx="327">
                  <c:v>163.5</c:v>
                </c:pt>
                <c:pt idx="328" formatCode="0.00">
                  <c:v>164</c:v>
                </c:pt>
                <c:pt idx="329">
                  <c:v>164.5</c:v>
                </c:pt>
                <c:pt idx="330" formatCode="0.00">
                  <c:v>165</c:v>
                </c:pt>
                <c:pt idx="331">
                  <c:v>165.5</c:v>
                </c:pt>
                <c:pt idx="332" formatCode="0.00">
                  <c:v>166</c:v>
                </c:pt>
                <c:pt idx="333">
                  <c:v>166.5</c:v>
                </c:pt>
                <c:pt idx="334" formatCode="0.00">
                  <c:v>167</c:v>
                </c:pt>
                <c:pt idx="335">
                  <c:v>167.5</c:v>
                </c:pt>
                <c:pt idx="336" formatCode="0.00">
                  <c:v>168</c:v>
                </c:pt>
                <c:pt idx="337">
                  <c:v>168.5</c:v>
                </c:pt>
                <c:pt idx="338" formatCode="0.00">
                  <c:v>169</c:v>
                </c:pt>
                <c:pt idx="339">
                  <c:v>169.5</c:v>
                </c:pt>
                <c:pt idx="340" formatCode="0.00">
                  <c:v>170</c:v>
                </c:pt>
                <c:pt idx="341">
                  <c:v>170.5</c:v>
                </c:pt>
                <c:pt idx="342" formatCode="0.00">
                  <c:v>171</c:v>
                </c:pt>
                <c:pt idx="343">
                  <c:v>171.5</c:v>
                </c:pt>
                <c:pt idx="344" formatCode="0.00">
                  <c:v>172</c:v>
                </c:pt>
                <c:pt idx="345">
                  <c:v>172.5</c:v>
                </c:pt>
                <c:pt idx="346" formatCode="0.00">
                  <c:v>173</c:v>
                </c:pt>
                <c:pt idx="347">
                  <c:v>173.5</c:v>
                </c:pt>
                <c:pt idx="348" formatCode="0.00">
                  <c:v>174</c:v>
                </c:pt>
                <c:pt idx="349">
                  <c:v>174.5</c:v>
                </c:pt>
                <c:pt idx="350" formatCode="0.00">
                  <c:v>175</c:v>
                </c:pt>
                <c:pt idx="351">
                  <c:v>175.5</c:v>
                </c:pt>
                <c:pt idx="352" formatCode="0.00">
                  <c:v>176</c:v>
                </c:pt>
                <c:pt idx="353">
                  <c:v>176.5</c:v>
                </c:pt>
                <c:pt idx="354" formatCode="0.00">
                  <c:v>177</c:v>
                </c:pt>
                <c:pt idx="355">
                  <c:v>177.5</c:v>
                </c:pt>
                <c:pt idx="356" formatCode="0.00">
                  <c:v>178</c:v>
                </c:pt>
                <c:pt idx="357">
                  <c:v>178.5</c:v>
                </c:pt>
                <c:pt idx="358" formatCode="0.00">
                  <c:v>179</c:v>
                </c:pt>
                <c:pt idx="359">
                  <c:v>179.5</c:v>
                </c:pt>
                <c:pt idx="360" formatCode="0.00">
                  <c:v>180</c:v>
                </c:pt>
                <c:pt idx="361">
                  <c:v>180.5</c:v>
                </c:pt>
                <c:pt idx="362" formatCode="0.00">
                  <c:v>181</c:v>
                </c:pt>
                <c:pt idx="363">
                  <c:v>181.5</c:v>
                </c:pt>
                <c:pt idx="364" formatCode="0.00">
                  <c:v>182</c:v>
                </c:pt>
                <c:pt idx="365">
                  <c:v>182.5</c:v>
                </c:pt>
                <c:pt idx="366" formatCode="0.00">
                  <c:v>183</c:v>
                </c:pt>
                <c:pt idx="367">
                  <c:v>183.5</c:v>
                </c:pt>
                <c:pt idx="368" formatCode="0.00">
                  <c:v>184</c:v>
                </c:pt>
                <c:pt idx="369">
                  <c:v>184.5</c:v>
                </c:pt>
                <c:pt idx="370" formatCode="0.00">
                  <c:v>185</c:v>
                </c:pt>
                <c:pt idx="371">
                  <c:v>185.5</c:v>
                </c:pt>
                <c:pt idx="372" formatCode="0.00">
                  <c:v>186</c:v>
                </c:pt>
                <c:pt idx="373">
                  <c:v>186.5</c:v>
                </c:pt>
                <c:pt idx="374" formatCode="0.00">
                  <c:v>187</c:v>
                </c:pt>
                <c:pt idx="375">
                  <c:v>187.5</c:v>
                </c:pt>
                <c:pt idx="376" formatCode="0.00">
                  <c:v>188</c:v>
                </c:pt>
                <c:pt idx="377">
                  <c:v>188.5</c:v>
                </c:pt>
                <c:pt idx="378" formatCode="0.00">
                  <c:v>189</c:v>
                </c:pt>
                <c:pt idx="379">
                  <c:v>189.5</c:v>
                </c:pt>
                <c:pt idx="380" formatCode="0.00">
                  <c:v>190</c:v>
                </c:pt>
                <c:pt idx="381">
                  <c:v>190.5</c:v>
                </c:pt>
                <c:pt idx="382" formatCode="0.00">
                  <c:v>191</c:v>
                </c:pt>
                <c:pt idx="383">
                  <c:v>191.5</c:v>
                </c:pt>
                <c:pt idx="384" formatCode="0.00">
                  <c:v>192</c:v>
                </c:pt>
                <c:pt idx="385">
                  <c:v>192.5</c:v>
                </c:pt>
                <c:pt idx="386" formatCode="0.00">
                  <c:v>193</c:v>
                </c:pt>
                <c:pt idx="387">
                  <c:v>193.5</c:v>
                </c:pt>
                <c:pt idx="388" formatCode="0.00">
                  <c:v>194</c:v>
                </c:pt>
                <c:pt idx="389">
                  <c:v>194.5</c:v>
                </c:pt>
                <c:pt idx="390" formatCode="0.00">
                  <c:v>195</c:v>
                </c:pt>
                <c:pt idx="391">
                  <c:v>195.5</c:v>
                </c:pt>
                <c:pt idx="392" formatCode="0.00">
                  <c:v>196</c:v>
                </c:pt>
                <c:pt idx="393">
                  <c:v>196.5</c:v>
                </c:pt>
                <c:pt idx="394" formatCode="0.00">
                  <c:v>197</c:v>
                </c:pt>
                <c:pt idx="395">
                  <c:v>197.5</c:v>
                </c:pt>
                <c:pt idx="396" formatCode="0.00">
                  <c:v>198</c:v>
                </c:pt>
                <c:pt idx="397">
                  <c:v>198.5</c:v>
                </c:pt>
                <c:pt idx="398" formatCode="0.00">
                  <c:v>199</c:v>
                </c:pt>
                <c:pt idx="399">
                  <c:v>199.5</c:v>
                </c:pt>
              </c:numCache>
            </c:numRef>
          </c:xVal>
          <c:yVal>
            <c:numRef>
              <c:f>'Weibullovo rozdělení'!$R$11:$R$410</c:f>
              <c:numCache>
                <c:formatCode>General</c:formatCode>
                <c:ptCount val="400"/>
                <c:pt idx="0">
                  <c:v>1.2709162211510527E-4</c:v>
                </c:pt>
                <c:pt idx="1">
                  <c:v>2.8799355004945126E-2</c:v>
                </c:pt>
                <c:pt idx="2">
                  <c:v>7.3725953877922801E-2</c:v>
                </c:pt>
                <c:pt idx="3">
                  <c:v>0.12589832115483657</c:v>
                </c:pt>
                <c:pt idx="4">
                  <c:v>0.1818530636956277</c:v>
                </c:pt>
                <c:pt idx="5">
                  <c:v>0.2394428281095331</c:v>
                </c:pt>
                <c:pt idx="6">
                  <c:v>0.29717639229692483</c:v>
                </c:pt>
                <c:pt idx="7">
                  <c:v>0.35397505504357663</c:v>
                </c:pt>
                <c:pt idx="8">
                  <c:v>0.40905176060756787</c:v>
                </c:pt>
                <c:pt idx="9">
                  <c:v>0.46183919521723837</c:v>
                </c:pt>
                <c:pt idx="10">
                  <c:v>0.5119414081692526</c:v>
                </c:pt>
                <c:pt idx="11">
                  <c:v>0.55909839380510751</c:v>
                </c:pt>
                <c:pt idx="12">
                  <c:v>0.6031586569561409</c:v>
                </c:pt>
                <c:pt idx="13">
                  <c:v>0.64405717758978931</c:v>
                </c:pt>
                <c:pt idx="14">
                  <c:v>0.68179731748145578</c:v>
                </c:pt>
                <c:pt idx="15">
                  <c:v>0.71643578179596656</c:v>
                </c:pt>
                <c:pt idx="16">
                  <c:v>0.7480700536090108</c:v>
                </c:pt>
                <c:pt idx="17">
                  <c:v>0.77682789091993421</c:v>
                </c:pt>
                <c:pt idx="18">
                  <c:v>0.80285857676234584</c:v>
                </c:pt>
                <c:pt idx="19">
                  <c:v>0.82632567565681914</c:v>
                </c:pt>
                <c:pt idx="20">
                  <c:v>0.84740109081454607</c:v>
                </c:pt>
                <c:pt idx="21">
                  <c:v>0.86626024542575619</c:v>
                </c:pt>
                <c:pt idx="22">
                  <c:v>0.88307823318658929</c:v>
                </c:pt>
                <c:pt idx="23">
                  <c:v>0.89802680081785036</c:v>
                </c:pt>
                <c:pt idx="24">
                  <c:v>0.91127204032980669</c:v>
                </c:pt>
                <c:pt idx="25">
                  <c:v>0.92297268208963879</c:v>
                </c:pt>
                <c:pt idx="26">
                  <c:v>0.93327889184054547</c:v>
                </c:pt>
                <c:pt idx="27">
                  <c:v>0.9423314859575338</c:v>
                </c:pt>
                <c:pt idx="28">
                  <c:v>0.95026148952811262</c:v>
                </c:pt>
                <c:pt idx="29">
                  <c:v>0.95718997137126283</c:v>
                </c:pt>
                <c:pt idx="30">
                  <c:v>0.96322809887725158</c:v>
                </c:pt>
                <c:pt idx="31">
                  <c:v>0.96847736357412051</c:v>
                </c:pt>
                <c:pt idx="32">
                  <c:v>0.97302993561328444</c:v>
                </c:pt>
                <c:pt idx="33">
                  <c:v>0.97696911193089497</c:v>
                </c:pt>
                <c:pt idx="34">
                  <c:v>0.98036982870493461</c:v>
                </c:pt>
                <c:pt idx="35">
                  <c:v>0.9832992139194352</c:v>
                </c:pt>
                <c:pt idx="36">
                  <c:v>0.98581716040251699</c:v>
                </c:pt>
                <c:pt idx="37">
                  <c:v>0.98797690366522495</c:v>
                </c:pt>
                <c:pt idx="38">
                  <c:v>0.9898255922783592</c:v>
                </c:pt>
                <c:pt idx="39">
                  <c:v>0.99140484143185892</c:v>
                </c:pt>
                <c:pt idx="40">
                  <c:v>0.99275126277391357</c:v>
                </c:pt>
                <c:pt idx="41">
                  <c:v>0.99389696567259</c:v>
                </c:pt>
                <c:pt idx="42">
                  <c:v>0.99487002672778391</c:v>
                </c:pt>
                <c:pt idx="43">
                  <c:v>0.99569492573003515</c:v>
                </c:pt>
                <c:pt idx="44">
                  <c:v>0.99639294735676764</c:v>
                </c:pt>
                <c:pt idx="45">
                  <c:v>0.99698254875435499</c:v>
                </c:pt>
                <c:pt idx="46">
                  <c:v>0.99747969381126367</c:v>
                </c:pt>
                <c:pt idx="47">
                  <c:v>0.99789815541517635</c:v>
                </c:pt>
                <c:pt idx="48">
                  <c:v>0.99824978733383729</c:v>
                </c:pt>
                <c:pt idx="49">
                  <c:v>0.99854476759046396</c:v>
                </c:pt>
                <c:pt idx="50">
                  <c:v>0.99879181534186323</c:v>
                </c:pt>
                <c:pt idx="51">
                  <c:v>0.99899838332985103</c:v>
                </c:pt>
                <c:pt idx="52">
                  <c:v>0.99917082798044965</c:v>
                </c:pt>
                <c:pt idx="53">
                  <c:v>0.99931455918440781</c:v>
                </c:pt>
                <c:pt idx="54">
                  <c:v>0.9994341717184011</c:v>
                </c:pt>
                <c:pt idx="55">
                  <c:v>0.99953356016839123</c:v>
                </c:pt>
                <c:pt idx="56">
                  <c:v>0.99961601910289377</c:v>
                </c:pt>
                <c:pt idx="57">
                  <c:v>0.99968433012063518</c:v>
                </c:pt>
                <c:pt idx="58">
                  <c:v>0.99974083726929341</c:v>
                </c:pt>
                <c:pt idx="59">
                  <c:v>0.99978751220362949</c:v>
                </c:pt>
                <c:pt idx="60">
                  <c:v>0.9998260103252874</c:v>
                </c:pt>
                <c:pt idx="61">
                  <c:v>0.99985771902508958</c:v>
                </c:pt>
                <c:pt idx="62">
                  <c:v>0.99988379903331259</c:v>
                </c:pt>
                <c:pt idx="63">
                  <c:v>0.9999052197752506</c:v>
                </c:pt>
                <c:pt idx="64">
                  <c:v>0.9999227895289583</c:v>
                </c:pt>
                <c:pt idx="65">
                  <c:v>0.99993718108971308</c:v>
                </c:pt>
                <c:pt idx="66">
                  <c:v>0.99994895356145985</c:v>
                </c:pt>
                <c:pt idx="67">
                  <c:v>0.99995857081915829</c:v>
                </c:pt>
                <c:pt idx="68">
                  <c:v>0.99996641711722412</c:v>
                </c:pt>
                <c:pt idx="69">
                  <c:v>0.99997281025774565</c:v>
                </c:pt>
                <c:pt idx="70">
                  <c:v>0.99997801267740871</c:v>
                </c:pt>
                <c:pt idx="71">
                  <c:v>0.99998224076355446</c:v>
                </c:pt>
                <c:pt idx="72">
                  <c:v>0.99998567266703287</c:v>
                </c:pt>
                <c:pt idx="73">
                  <c:v>0.99998845484196075</c:v>
                </c:pt>
                <c:pt idx="74">
                  <c:v>0.99999070750965569</c:v>
                </c:pt>
                <c:pt idx="75">
                  <c:v>0.99999252921540771</c:v>
                </c:pt>
                <c:pt idx="76">
                  <c:v>0.99999400062191457</c:v>
                </c:pt>
                <c:pt idx="77">
                  <c:v>0.99999518766171747</c:v>
                </c:pt>
                <c:pt idx="78">
                  <c:v>0.99999614415244575</c:v>
                </c:pt>
                <c:pt idx="79">
                  <c:v>0.99999691396274293</c:v>
                </c:pt>
                <c:pt idx="80">
                  <c:v>0.99999753280309389</c:v>
                </c:pt>
                <c:pt idx="81">
                  <c:v>0.99999802970409513</c:v>
                </c:pt>
                <c:pt idx="82">
                  <c:v>0.99999842823476126</c:v>
                </c:pt>
                <c:pt idx="83">
                  <c:v>0.99999874750499618</c:v>
                </c:pt>
                <c:pt idx="84">
                  <c:v>0.99999900298918531</c:v>
                </c:pt>
                <c:pt idx="85">
                  <c:v>0.99999920720178881</c:v>
                </c:pt>
                <c:pt idx="86">
                  <c:v>0.9999993702506963</c:v>
                </c:pt>
                <c:pt idx="87">
                  <c:v>0.99999950028978557</c:v>
                </c:pt>
                <c:pt idx="88">
                  <c:v>0.99999960388850273</c:v>
                </c:pt>
                <c:pt idx="89">
                  <c:v>0.99999968633324188</c:v>
                </c:pt>
                <c:pt idx="90">
                  <c:v>0.99999975187275858</c:v>
                </c:pt>
                <c:pt idx="91">
                  <c:v>0.99999980391772947</c:v>
                </c:pt>
                <c:pt idx="92">
                  <c:v>0.99999984520279861</c:v>
                </c:pt>
                <c:pt idx="93">
                  <c:v>0.99999987791798239</c:v>
                </c:pt>
                <c:pt idx="94">
                  <c:v>0.99999990381508319</c:v>
                </c:pt>
                <c:pt idx="95">
                  <c:v>0.99999992429374729</c:v>
                </c:pt>
                <c:pt idx="96">
                  <c:v>0.99999994047097118</c:v>
                </c:pt>
                <c:pt idx="97">
                  <c:v>0.99999995323716429</c:v>
                </c:pt>
                <c:pt idx="98">
                  <c:v>0.9999999633013108</c:v>
                </c:pt>
                <c:pt idx="99">
                  <c:v>0.999999971227303</c:v>
                </c:pt>
                <c:pt idx="100">
                  <c:v>0.99999997746313574</c:v>
                </c:pt>
                <c:pt idx="101">
                  <c:v>0.99999998236433441</c:v>
                </c:pt>
                <c:pt idx="102">
                  <c:v>0.99999998621273334</c:v>
                </c:pt>
                <c:pt idx="103">
                  <c:v>0.99999998923150724</c:v>
                </c:pt>
                <c:pt idx="104">
                  <c:v>0.99999999159719044</c:v>
                </c:pt>
                <c:pt idx="105">
                  <c:v>0.99999999344927504</c:v>
                </c:pt>
                <c:pt idx="106">
                  <c:v>0.99999999489786651</c:v>
                </c:pt>
                <c:pt idx="107">
                  <c:v>0.99999999602978351</c:v>
                </c:pt>
                <c:pt idx="108">
                  <c:v>0.99999999691341124</c:v>
                </c:pt>
                <c:pt idx="109">
                  <c:v>0.99999999760255964</c:v>
                </c:pt>
                <c:pt idx="110">
                  <c:v>0.99999999813952634</c:v>
                </c:pt>
                <c:pt idx="111">
                  <c:v>0.99999999855752564</c:v>
                </c:pt>
                <c:pt idx="112">
                  <c:v>0.99999999888261271</c:v>
                </c:pt>
                <c:pt idx="113">
                  <c:v>0.99999999913520643</c:v>
                </c:pt>
                <c:pt idx="114">
                  <c:v>0.99999999933129213</c:v>
                </c:pt>
                <c:pt idx="115">
                  <c:v>0.99999999948337237</c:v>
                </c:pt>
                <c:pt idx="116">
                  <c:v>0.99999999960121555</c:v>
                </c:pt>
                <c:pt idx="117">
                  <c:v>0.99999999969244691</c:v>
                </c:pt>
                <c:pt idx="118">
                  <c:v>0.99999999976301257</c:v>
                </c:pt>
                <c:pt idx="119">
                  <c:v>0.99999999981754495</c:v>
                </c:pt>
                <c:pt idx="120">
                  <c:v>0.9999999998596496</c:v>
                </c:pt>
                <c:pt idx="121">
                  <c:v>0.99999999989213006</c:v>
                </c:pt>
                <c:pt idx="122">
                  <c:v>0.99999999991716426</c:v>
                </c:pt>
                <c:pt idx="123">
                  <c:v>0.99999999993644229</c:v>
                </c:pt>
                <c:pt idx="124">
                  <c:v>0.99999999995127475</c:v>
                </c:pt>
                <c:pt idx="125">
                  <c:v>0.99999999996267708</c:v>
                </c:pt>
                <c:pt idx="126">
                  <c:v>0.99999999997143496</c:v>
                </c:pt>
                <c:pt idx="127">
                  <c:v>0.99999999997815592</c:v>
                </c:pt>
                <c:pt idx="128">
                  <c:v>0.99999999998330924</c:v>
                </c:pt>
                <c:pt idx="129">
                  <c:v>0.9999999999872573</c:v>
                </c:pt>
                <c:pt idx="130">
                  <c:v>0.99999999999027944</c:v>
                </c:pt>
                <c:pt idx="131">
                  <c:v>0.99999999999259082</c:v>
                </c:pt>
                <c:pt idx="132">
                  <c:v>0.99999999999435718</c:v>
                </c:pt>
                <c:pt idx="133">
                  <c:v>0.99999999999570599</c:v>
                </c:pt>
                <c:pt idx="134">
                  <c:v>0.99999999999673495</c:v>
                </c:pt>
                <c:pt idx="135">
                  <c:v>0.99999999999751932</c:v>
                </c:pt>
                <c:pt idx="136">
                  <c:v>0.99999999999811673</c:v>
                </c:pt>
                <c:pt idx="137">
                  <c:v>0.99999999999857148</c:v>
                </c:pt>
                <c:pt idx="138">
                  <c:v>0.9999999999989172</c:v>
                </c:pt>
                <c:pt idx="139">
                  <c:v>0.99999999999917988</c:v>
                </c:pt>
                <c:pt idx="140">
                  <c:v>0.99999999999937939</c:v>
                </c:pt>
                <c:pt idx="141">
                  <c:v>0.99999999999953071</c:v>
                </c:pt>
                <c:pt idx="142">
                  <c:v>0.99999999999964539</c:v>
                </c:pt>
                <c:pt idx="143">
                  <c:v>0.99999999999973221</c:v>
                </c:pt>
                <c:pt idx="144">
                  <c:v>0.99999999999979805</c:v>
                </c:pt>
                <c:pt idx="145">
                  <c:v>0.99999999999984768</c:v>
                </c:pt>
                <c:pt idx="146">
                  <c:v>0.99999999999988531</c:v>
                </c:pt>
                <c:pt idx="147">
                  <c:v>0.99999999999991362</c:v>
                </c:pt>
                <c:pt idx="148">
                  <c:v>0.99999999999993505</c:v>
                </c:pt>
                <c:pt idx="149">
                  <c:v>0.99999999999995115</c:v>
                </c:pt>
                <c:pt idx="150">
                  <c:v>0.99999999999996336</c:v>
                </c:pt>
                <c:pt idx="151">
                  <c:v>0.99999999999997247</c:v>
                </c:pt>
                <c:pt idx="152">
                  <c:v>0.99999999999997935</c:v>
                </c:pt>
                <c:pt idx="153">
                  <c:v>0.99999999999998457</c:v>
                </c:pt>
                <c:pt idx="154">
                  <c:v>0.99999999999998845</c:v>
                </c:pt>
                <c:pt idx="155">
                  <c:v>0.99999999999999134</c:v>
                </c:pt>
                <c:pt idx="156">
                  <c:v>0.99999999999999356</c:v>
                </c:pt>
                <c:pt idx="157">
                  <c:v>0.99999999999999512</c:v>
                </c:pt>
                <c:pt idx="158">
                  <c:v>0.99999999999999634</c:v>
                </c:pt>
                <c:pt idx="159">
                  <c:v>0.99999999999999734</c:v>
                </c:pt>
                <c:pt idx="160">
                  <c:v>0.999999999999998</c:v>
                </c:pt>
                <c:pt idx="161">
                  <c:v>0.99999999999999856</c:v>
                </c:pt>
                <c:pt idx="162">
                  <c:v>0.99999999999999889</c:v>
                </c:pt>
                <c:pt idx="163">
                  <c:v>0.99999999999999922</c:v>
                </c:pt>
                <c:pt idx="164">
                  <c:v>0.99999999999999933</c:v>
                </c:pt>
                <c:pt idx="165">
                  <c:v>0.99999999999999956</c:v>
                </c:pt>
                <c:pt idx="166">
                  <c:v>0.99999999999999967</c:v>
                </c:pt>
                <c:pt idx="167">
                  <c:v>0.99999999999999978</c:v>
                </c:pt>
                <c:pt idx="168">
                  <c:v>0.99999999999999978</c:v>
                </c:pt>
                <c:pt idx="169">
                  <c:v>0.99999999999999989</c:v>
                </c:pt>
                <c:pt idx="170">
                  <c:v>0.99999999999999989</c:v>
                </c:pt>
                <c:pt idx="171">
                  <c:v>0.99999999999999989</c:v>
                </c:pt>
                <c:pt idx="172">
                  <c:v>0.99999999999999989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</c:numCache>
            </c:numRef>
          </c:yVal>
          <c:smooth val="1"/>
        </c:ser>
        <c:axId val="147361152"/>
        <c:axId val="147137280"/>
      </c:scatterChart>
      <c:valAx>
        <c:axId val="147361152"/>
        <c:scaling>
          <c:orientation val="minMax"/>
          <c:max val="50"/>
          <c:min val="0"/>
        </c:scaling>
        <c:axPos val="b"/>
        <c:numFmt formatCode="0" sourceLinked="0"/>
        <c:tickLblPos val="nextTo"/>
        <c:crossAx val="147137280"/>
        <c:crosses val="autoZero"/>
        <c:crossBetween val="midCat"/>
      </c:valAx>
      <c:valAx>
        <c:axId val="147137280"/>
        <c:scaling>
          <c:orientation val="minMax"/>
          <c:max val="1.05"/>
          <c:min val="0"/>
        </c:scaling>
        <c:axPos val="l"/>
        <c:numFmt formatCode="General" sourceLinked="1"/>
        <c:tickLblPos val="nextTo"/>
        <c:crossAx val="147361152"/>
        <c:crosses val="autoZero"/>
        <c:crossBetween val="midCat"/>
      </c:valAx>
      <c:spPr>
        <a:solidFill>
          <a:schemeClr val="accent5">
            <a:lumMod val="20000"/>
            <a:lumOff val="80000"/>
          </a:schemeClr>
        </a:solidFill>
      </c:spPr>
    </c:plotArea>
  </c:chart>
  <c:spPr>
    <a:solidFill>
      <a:schemeClr val="accent3">
        <a:lumMod val="60000"/>
        <a:lumOff val="40000"/>
      </a:schemeClr>
    </a:solidFill>
    <a:ln w="9525">
      <a:solidFill>
        <a:schemeClr val="tx1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Intenzita poruch Weibullova rozdělení</a:t>
            </a:r>
            <a:endParaRPr lang="en-US" sz="1200"/>
          </a:p>
        </c:rich>
      </c:tx>
    </c:title>
    <c:plotArea>
      <c:layout>
        <c:manualLayout>
          <c:layoutTarget val="inner"/>
          <c:xMode val="edge"/>
          <c:yMode val="edge"/>
          <c:x val="4.8830955854867304E-2"/>
          <c:y val="0.15059953032186801"/>
          <c:w val="0.90546213116928409"/>
          <c:h val="0.65945388405396699"/>
        </c:manualLayout>
      </c:layout>
      <c:scatterChart>
        <c:scatterStyle val="smoothMarker"/>
        <c:ser>
          <c:idx val="0"/>
          <c:order val="0"/>
          <c:tx>
            <c:strRef>
              <c:f>'Weibullovo rozdělení'!$S$10</c:f>
              <c:strCache>
                <c:ptCount val="1"/>
                <c:pt idx="0">
                  <c:v>h(x)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'Weibullovo rozdělení'!$P$11:$P$410</c:f>
              <c:numCache>
                <c:formatCode>General</c:formatCode>
                <c:ptCount val="400"/>
                <c:pt idx="0" formatCode="0.00">
                  <c:v>0.01</c:v>
                </c:pt>
                <c:pt idx="1">
                  <c:v>0.5</c:v>
                </c:pt>
                <c:pt idx="2" formatCode="0.00">
                  <c:v>1</c:v>
                </c:pt>
                <c:pt idx="3">
                  <c:v>1.5</c:v>
                </c:pt>
                <c:pt idx="4" formatCode="0.00">
                  <c:v>2</c:v>
                </c:pt>
                <c:pt idx="5">
                  <c:v>2.5</c:v>
                </c:pt>
                <c:pt idx="6" formatCode="0.00">
                  <c:v>3</c:v>
                </c:pt>
                <c:pt idx="7">
                  <c:v>3.5</c:v>
                </c:pt>
                <c:pt idx="8" formatCode="0.00">
                  <c:v>4</c:v>
                </c:pt>
                <c:pt idx="9">
                  <c:v>4.5</c:v>
                </c:pt>
                <c:pt idx="10" formatCode="0.00">
                  <c:v>5</c:v>
                </c:pt>
                <c:pt idx="11">
                  <c:v>5.5</c:v>
                </c:pt>
                <c:pt idx="12" formatCode="0.00">
                  <c:v>6</c:v>
                </c:pt>
                <c:pt idx="13">
                  <c:v>6.5</c:v>
                </c:pt>
                <c:pt idx="14" formatCode="0.00">
                  <c:v>7</c:v>
                </c:pt>
                <c:pt idx="15">
                  <c:v>7.5</c:v>
                </c:pt>
                <c:pt idx="16" formatCode="0.00">
                  <c:v>8</c:v>
                </c:pt>
                <c:pt idx="17">
                  <c:v>8.5</c:v>
                </c:pt>
                <c:pt idx="18" formatCode="0.00">
                  <c:v>9</c:v>
                </c:pt>
                <c:pt idx="19">
                  <c:v>9.5</c:v>
                </c:pt>
                <c:pt idx="20" formatCode="0.00">
                  <c:v>10</c:v>
                </c:pt>
                <c:pt idx="21">
                  <c:v>10.5</c:v>
                </c:pt>
                <c:pt idx="22" formatCode="0.00">
                  <c:v>11</c:v>
                </c:pt>
                <c:pt idx="23">
                  <c:v>11.5</c:v>
                </c:pt>
                <c:pt idx="24" formatCode="0.00">
                  <c:v>12</c:v>
                </c:pt>
                <c:pt idx="25">
                  <c:v>12.5</c:v>
                </c:pt>
                <c:pt idx="26" formatCode="0.00">
                  <c:v>13</c:v>
                </c:pt>
                <c:pt idx="27">
                  <c:v>13.5</c:v>
                </c:pt>
                <c:pt idx="28" formatCode="0.00">
                  <c:v>14</c:v>
                </c:pt>
                <c:pt idx="29">
                  <c:v>14.5</c:v>
                </c:pt>
                <c:pt idx="30" formatCode="0.00">
                  <c:v>15</c:v>
                </c:pt>
                <c:pt idx="31">
                  <c:v>15.5</c:v>
                </c:pt>
                <c:pt idx="32" formatCode="0.00">
                  <c:v>16</c:v>
                </c:pt>
                <c:pt idx="33">
                  <c:v>16.5</c:v>
                </c:pt>
                <c:pt idx="34" formatCode="0.00">
                  <c:v>17</c:v>
                </c:pt>
                <c:pt idx="35">
                  <c:v>17.5</c:v>
                </c:pt>
                <c:pt idx="36" formatCode="0.00">
                  <c:v>18</c:v>
                </c:pt>
                <c:pt idx="37">
                  <c:v>18.5</c:v>
                </c:pt>
                <c:pt idx="38" formatCode="0.00">
                  <c:v>19</c:v>
                </c:pt>
                <c:pt idx="39">
                  <c:v>19.5</c:v>
                </c:pt>
                <c:pt idx="40" formatCode="0.00">
                  <c:v>20</c:v>
                </c:pt>
                <c:pt idx="41">
                  <c:v>20.5</c:v>
                </c:pt>
                <c:pt idx="42" formatCode="0.00">
                  <c:v>21</c:v>
                </c:pt>
                <c:pt idx="43">
                  <c:v>21.5</c:v>
                </c:pt>
                <c:pt idx="44" formatCode="0.00">
                  <c:v>22</c:v>
                </c:pt>
                <c:pt idx="45">
                  <c:v>22.5</c:v>
                </c:pt>
                <c:pt idx="46" formatCode="0.00">
                  <c:v>23</c:v>
                </c:pt>
                <c:pt idx="47">
                  <c:v>23.5</c:v>
                </c:pt>
                <c:pt idx="48" formatCode="0.00">
                  <c:v>24</c:v>
                </c:pt>
                <c:pt idx="49">
                  <c:v>24.5</c:v>
                </c:pt>
                <c:pt idx="50" formatCode="0.00">
                  <c:v>25</c:v>
                </c:pt>
                <c:pt idx="51">
                  <c:v>25.5</c:v>
                </c:pt>
                <c:pt idx="52" formatCode="0.00">
                  <c:v>26</c:v>
                </c:pt>
                <c:pt idx="53">
                  <c:v>26.5</c:v>
                </c:pt>
                <c:pt idx="54" formatCode="0.00">
                  <c:v>27</c:v>
                </c:pt>
                <c:pt idx="55">
                  <c:v>27.5</c:v>
                </c:pt>
                <c:pt idx="56" formatCode="0.00">
                  <c:v>28</c:v>
                </c:pt>
                <c:pt idx="57">
                  <c:v>28.5</c:v>
                </c:pt>
                <c:pt idx="58" formatCode="0.00">
                  <c:v>29</c:v>
                </c:pt>
                <c:pt idx="59">
                  <c:v>29.5</c:v>
                </c:pt>
                <c:pt idx="60" formatCode="0.00">
                  <c:v>30</c:v>
                </c:pt>
                <c:pt idx="61">
                  <c:v>30.5</c:v>
                </c:pt>
                <c:pt idx="62" formatCode="0.00">
                  <c:v>31</c:v>
                </c:pt>
                <c:pt idx="63">
                  <c:v>31.5</c:v>
                </c:pt>
                <c:pt idx="64" formatCode="0.00">
                  <c:v>32</c:v>
                </c:pt>
                <c:pt idx="65">
                  <c:v>32.5</c:v>
                </c:pt>
                <c:pt idx="66" formatCode="0.00">
                  <c:v>33</c:v>
                </c:pt>
                <c:pt idx="67">
                  <c:v>33.5</c:v>
                </c:pt>
                <c:pt idx="68" formatCode="0.00">
                  <c:v>34</c:v>
                </c:pt>
                <c:pt idx="69">
                  <c:v>34.5</c:v>
                </c:pt>
                <c:pt idx="70" formatCode="0.00">
                  <c:v>35</c:v>
                </c:pt>
                <c:pt idx="71">
                  <c:v>35.5</c:v>
                </c:pt>
                <c:pt idx="72" formatCode="0.00">
                  <c:v>36</c:v>
                </c:pt>
                <c:pt idx="73">
                  <c:v>36.5</c:v>
                </c:pt>
                <c:pt idx="74" formatCode="0.00">
                  <c:v>37</c:v>
                </c:pt>
                <c:pt idx="75">
                  <c:v>37.5</c:v>
                </c:pt>
                <c:pt idx="76" formatCode="0.00">
                  <c:v>38</c:v>
                </c:pt>
                <c:pt idx="77">
                  <c:v>38.5</c:v>
                </c:pt>
                <c:pt idx="78" formatCode="0.00">
                  <c:v>39</c:v>
                </c:pt>
                <c:pt idx="79">
                  <c:v>39.5</c:v>
                </c:pt>
                <c:pt idx="80" formatCode="0.00">
                  <c:v>40</c:v>
                </c:pt>
                <c:pt idx="81">
                  <c:v>40.5</c:v>
                </c:pt>
                <c:pt idx="82" formatCode="0.00">
                  <c:v>41</c:v>
                </c:pt>
                <c:pt idx="83">
                  <c:v>41.5</c:v>
                </c:pt>
                <c:pt idx="84" formatCode="0.00">
                  <c:v>42</c:v>
                </c:pt>
                <c:pt idx="85">
                  <c:v>42.5</c:v>
                </c:pt>
                <c:pt idx="86" formatCode="0.00">
                  <c:v>43</c:v>
                </c:pt>
                <c:pt idx="87">
                  <c:v>43.5</c:v>
                </c:pt>
                <c:pt idx="88" formatCode="0.00">
                  <c:v>44</c:v>
                </c:pt>
                <c:pt idx="89">
                  <c:v>44.5</c:v>
                </c:pt>
                <c:pt idx="90" formatCode="0.00">
                  <c:v>45</c:v>
                </c:pt>
                <c:pt idx="91">
                  <c:v>45.5</c:v>
                </c:pt>
                <c:pt idx="92" formatCode="0.00">
                  <c:v>46</c:v>
                </c:pt>
                <c:pt idx="93">
                  <c:v>46.5</c:v>
                </c:pt>
                <c:pt idx="94" formatCode="0.00">
                  <c:v>47</c:v>
                </c:pt>
                <c:pt idx="95">
                  <c:v>47.5</c:v>
                </c:pt>
                <c:pt idx="96" formatCode="0.00">
                  <c:v>48</c:v>
                </c:pt>
                <c:pt idx="97">
                  <c:v>48.5</c:v>
                </c:pt>
                <c:pt idx="98" formatCode="0.00">
                  <c:v>49</c:v>
                </c:pt>
                <c:pt idx="99">
                  <c:v>49.5</c:v>
                </c:pt>
                <c:pt idx="100" formatCode="0.00">
                  <c:v>50</c:v>
                </c:pt>
                <c:pt idx="101">
                  <c:v>50.5</c:v>
                </c:pt>
                <c:pt idx="102" formatCode="0.00">
                  <c:v>51</c:v>
                </c:pt>
                <c:pt idx="103">
                  <c:v>51.5</c:v>
                </c:pt>
                <c:pt idx="104" formatCode="0.00">
                  <c:v>52</c:v>
                </c:pt>
                <c:pt idx="105">
                  <c:v>52.5</c:v>
                </c:pt>
                <c:pt idx="106" formatCode="0.00">
                  <c:v>53</c:v>
                </c:pt>
                <c:pt idx="107">
                  <c:v>53.5</c:v>
                </c:pt>
                <c:pt idx="108" formatCode="0.00">
                  <c:v>54</c:v>
                </c:pt>
                <c:pt idx="109">
                  <c:v>54.5</c:v>
                </c:pt>
                <c:pt idx="110" formatCode="0.00">
                  <c:v>55</c:v>
                </c:pt>
                <c:pt idx="111">
                  <c:v>55.5</c:v>
                </c:pt>
                <c:pt idx="112" formatCode="0.00">
                  <c:v>56</c:v>
                </c:pt>
                <c:pt idx="113">
                  <c:v>56.5</c:v>
                </c:pt>
                <c:pt idx="114" formatCode="0.00">
                  <c:v>57</c:v>
                </c:pt>
                <c:pt idx="115">
                  <c:v>57.5</c:v>
                </c:pt>
                <c:pt idx="116" formatCode="0.00">
                  <c:v>58</c:v>
                </c:pt>
                <c:pt idx="117">
                  <c:v>58.5</c:v>
                </c:pt>
                <c:pt idx="118" formatCode="0.00">
                  <c:v>59</c:v>
                </c:pt>
                <c:pt idx="119">
                  <c:v>59.5</c:v>
                </c:pt>
                <c:pt idx="120" formatCode="0.00">
                  <c:v>60</c:v>
                </c:pt>
                <c:pt idx="121">
                  <c:v>60.5</c:v>
                </c:pt>
                <c:pt idx="122" formatCode="0.00">
                  <c:v>61</c:v>
                </c:pt>
                <c:pt idx="123">
                  <c:v>61.5</c:v>
                </c:pt>
                <c:pt idx="124" formatCode="0.00">
                  <c:v>62</c:v>
                </c:pt>
                <c:pt idx="125">
                  <c:v>62.5</c:v>
                </c:pt>
                <c:pt idx="126" formatCode="0.00">
                  <c:v>63</c:v>
                </c:pt>
                <c:pt idx="127">
                  <c:v>63.5</c:v>
                </c:pt>
                <c:pt idx="128" formatCode="0.00">
                  <c:v>64</c:v>
                </c:pt>
                <c:pt idx="129">
                  <c:v>64.5</c:v>
                </c:pt>
                <c:pt idx="130" formatCode="0.00">
                  <c:v>65</c:v>
                </c:pt>
                <c:pt idx="131">
                  <c:v>65.5</c:v>
                </c:pt>
                <c:pt idx="132" formatCode="0.00">
                  <c:v>66</c:v>
                </c:pt>
                <c:pt idx="133">
                  <c:v>66.5</c:v>
                </c:pt>
                <c:pt idx="134" formatCode="0.00">
                  <c:v>67</c:v>
                </c:pt>
                <c:pt idx="135">
                  <c:v>67.5</c:v>
                </c:pt>
                <c:pt idx="136" formatCode="0.00">
                  <c:v>68</c:v>
                </c:pt>
                <c:pt idx="137">
                  <c:v>68.5</c:v>
                </c:pt>
                <c:pt idx="138" formatCode="0.00">
                  <c:v>69</c:v>
                </c:pt>
                <c:pt idx="139">
                  <c:v>69.5</c:v>
                </c:pt>
                <c:pt idx="140" formatCode="0.00">
                  <c:v>70</c:v>
                </c:pt>
                <c:pt idx="141">
                  <c:v>70.5</c:v>
                </c:pt>
                <c:pt idx="142" formatCode="0.00">
                  <c:v>71</c:v>
                </c:pt>
                <c:pt idx="143">
                  <c:v>71.5</c:v>
                </c:pt>
                <c:pt idx="144" formatCode="0.00">
                  <c:v>72</c:v>
                </c:pt>
                <c:pt idx="145">
                  <c:v>72.5</c:v>
                </c:pt>
                <c:pt idx="146" formatCode="0.00">
                  <c:v>73</c:v>
                </c:pt>
                <c:pt idx="147">
                  <c:v>73.5</c:v>
                </c:pt>
                <c:pt idx="148" formatCode="0.00">
                  <c:v>74</c:v>
                </c:pt>
                <c:pt idx="149">
                  <c:v>74.5</c:v>
                </c:pt>
                <c:pt idx="150" formatCode="0.00">
                  <c:v>75</c:v>
                </c:pt>
                <c:pt idx="151">
                  <c:v>75.5</c:v>
                </c:pt>
                <c:pt idx="152" formatCode="0.00">
                  <c:v>76</c:v>
                </c:pt>
                <c:pt idx="153">
                  <c:v>76.5</c:v>
                </c:pt>
                <c:pt idx="154" formatCode="0.00">
                  <c:v>77</c:v>
                </c:pt>
                <c:pt idx="155">
                  <c:v>77.5</c:v>
                </c:pt>
                <c:pt idx="156" formatCode="0.00">
                  <c:v>78</c:v>
                </c:pt>
                <c:pt idx="157">
                  <c:v>78.5</c:v>
                </c:pt>
                <c:pt idx="158" formatCode="0.00">
                  <c:v>79</c:v>
                </c:pt>
                <c:pt idx="159">
                  <c:v>79.5</c:v>
                </c:pt>
                <c:pt idx="160" formatCode="0.00">
                  <c:v>80</c:v>
                </c:pt>
                <c:pt idx="161">
                  <c:v>80.5</c:v>
                </c:pt>
                <c:pt idx="162" formatCode="0.00">
                  <c:v>81</c:v>
                </c:pt>
                <c:pt idx="163">
                  <c:v>81.5</c:v>
                </c:pt>
                <c:pt idx="164" formatCode="0.00">
                  <c:v>82</c:v>
                </c:pt>
                <c:pt idx="165">
                  <c:v>82.5</c:v>
                </c:pt>
                <c:pt idx="166" formatCode="0.00">
                  <c:v>83</c:v>
                </c:pt>
                <c:pt idx="167">
                  <c:v>83.5</c:v>
                </c:pt>
                <c:pt idx="168" formatCode="0.00">
                  <c:v>84</c:v>
                </c:pt>
                <c:pt idx="169">
                  <c:v>84.5</c:v>
                </c:pt>
                <c:pt idx="170" formatCode="0.00">
                  <c:v>85</c:v>
                </c:pt>
                <c:pt idx="171">
                  <c:v>85.5</c:v>
                </c:pt>
                <c:pt idx="172" formatCode="0.00">
                  <c:v>86</c:v>
                </c:pt>
                <c:pt idx="173">
                  <c:v>86.5</c:v>
                </c:pt>
                <c:pt idx="174" formatCode="0.00">
                  <c:v>87</c:v>
                </c:pt>
                <c:pt idx="175">
                  <c:v>87.5</c:v>
                </c:pt>
                <c:pt idx="176" formatCode="0.00">
                  <c:v>88</c:v>
                </c:pt>
                <c:pt idx="177">
                  <c:v>88.5</c:v>
                </c:pt>
                <c:pt idx="178" formatCode="0.00">
                  <c:v>89</c:v>
                </c:pt>
                <c:pt idx="179">
                  <c:v>89.5</c:v>
                </c:pt>
                <c:pt idx="180" formatCode="0.00">
                  <c:v>90</c:v>
                </c:pt>
                <c:pt idx="181">
                  <c:v>90.5</c:v>
                </c:pt>
                <c:pt idx="182" formatCode="0.00">
                  <c:v>91</c:v>
                </c:pt>
                <c:pt idx="183">
                  <c:v>91.5</c:v>
                </c:pt>
                <c:pt idx="184" formatCode="0.00">
                  <c:v>92</c:v>
                </c:pt>
                <c:pt idx="185">
                  <c:v>92.5</c:v>
                </c:pt>
                <c:pt idx="186" formatCode="0.00">
                  <c:v>93</c:v>
                </c:pt>
                <c:pt idx="187">
                  <c:v>93.5</c:v>
                </c:pt>
                <c:pt idx="188" formatCode="0.00">
                  <c:v>94</c:v>
                </c:pt>
                <c:pt idx="189">
                  <c:v>94.5</c:v>
                </c:pt>
                <c:pt idx="190" formatCode="0.00">
                  <c:v>95</c:v>
                </c:pt>
                <c:pt idx="191">
                  <c:v>95.5</c:v>
                </c:pt>
                <c:pt idx="192" formatCode="0.00">
                  <c:v>96</c:v>
                </c:pt>
                <c:pt idx="193">
                  <c:v>96.5</c:v>
                </c:pt>
                <c:pt idx="194" formatCode="0.00">
                  <c:v>97</c:v>
                </c:pt>
                <c:pt idx="195">
                  <c:v>97.5</c:v>
                </c:pt>
                <c:pt idx="196" formatCode="0.00">
                  <c:v>98</c:v>
                </c:pt>
                <c:pt idx="197">
                  <c:v>98.5</c:v>
                </c:pt>
                <c:pt idx="198" formatCode="0.00">
                  <c:v>99</c:v>
                </c:pt>
                <c:pt idx="199">
                  <c:v>99.5</c:v>
                </c:pt>
                <c:pt idx="200" formatCode="0.00">
                  <c:v>100</c:v>
                </c:pt>
                <c:pt idx="201">
                  <c:v>100.5</c:v>
                </c:pt>
                <c:pt idx="202" formatCode="0.00">
                  <c:v>101</c:v>
                </c:pt>
                <c:pt idx="203">
                  <c:v>101.5</c:v>
                </c:pt>
                <c:pt idx="204" formatCode="0.00">
                  <c:v>102</c:v>
                </c:pt>
                <c:pt idx="205">
                  <c:v>102.5</c:v>
                </c:pt>
                <c:pt idx="206" formatCode="0.00">
                  <c:v>103</c:v>
                </c:pt>
                <c:pt idx="207">
                  <c:v>103.5</c:v>
                </c:pt>
                <c:pt idx="208" formatCode="0.00">
                  <c:v>104</c:v>
                </c:pt>
                <c:pt idx="209">
                  <c:v>104.5</c:v>
                </c:pt>
                <c:pt idx="210" formatCode="0.00">
                  <c:v>105</c:v>
                </c:pt>
                <c:pt idx="211">
                  <c:v>105.5</c:v>
                </c:pt>
                <c:pt idx="212" formatCode="0.00">
                  <c:v>106</c:v>
                </c:pt>
                <c:pt idx="213">
                  <c:v>106.5</c:v>
                </c:pt>
                <c:pt idx="214" formatCode="0.00">
                  <c:v>107</c:v>
                </c:pt>
                <c:pt idx="215">
                  <c:v>107.5</c:v>
                </c:pt>
                <c:pt idx="216" formatCode="0.00">
                  <c:v>108</c:v>
                </c:pt>
                <c:pt idx="217">
                  <c:v>108.5</c:v>
                </c:pt>
                <c:pt idx="218" formatCode="0.00">
                  <c:v>109</c:v>
                </c:pt>
                <c:pt idx="219">
                  <c:v>109.5</c:v>
                </c:pt>
                <c:pt idx="220" formatCode="0.00">
                  <c:v>110</c:v>
                </c:pt>
                <c:pt idx="221">
                  <c:v>110.5</c:v>
                </c:pt>
                <c:pt idx="222" formatCode="0.00">
                  <c:v>111</c:v>
                </c:pt>
                <c:pt idx="223">
                  <c:v>111.5</c:v>
                </c:pt>
                <c:pt idx="224" formatCode="0.00">
                  <c:v>112</c:v>
                </c:pt>
                <c:pt idx="225">
                  <c:v>112.5</c:v>
                </c:pt>
                <c:pt idx="226" formatCode="0.00">
                  <c:v>113</c:v>
                </c:pt>
                <c:pt idx="227">
                  <c:v>113.5</c:v>
                </c:pt>
                <c:pt idx="228" formatCode="0.00">
                  <c:v>114</c:v>
                </c:pt>
                <c:pt idx="229">
                  <c:v>114.5</c:v>
                </c:pt>
                <c:pt idx="230" formatCode="0.00">
                  <c:v>115</c:v>
                </c:pt>
                <c:pt idx="231">
                  <c:v>115.5</c:v>
                </c:pt>
                <c:pt idx="232" formatCode="0.00">
                  <c:v>116</c:v>
                </c:pt>
                <c:pt idx="233">
                  <c:v>116.5</c:v>
                </c:pt>
                <c:pt idx="234" formatCode="0.00">
                  <c:v>117</c:v>
                </c:pt>
                <c:pt idx="235">
                  <c:v>117.5</c:v>
                </c:pt>
                <c:pt idx="236" formatCode="0.00">
                  <c:v>118</c:v>
                </c:pt>
                <c:pt idx="237">
                  <c:v>118.5</c:v>
                </c:pt>
                <c:pt idx="238" formatCode="0.00">
                  <c:v>119</c:v>
                </c:pt>
                <c:pt idx="239">
                  <c:v>119.5</c:v>
                </c:pt>
                <c:pt idx="240" formatCode="0.00">
                  <c:v>120</c:v>
                </c:pt>
                <c:pt idx="241">
                  <c:v>120.5</c:v>
                </c:pt>
                <c:pt idx="242" formatCode="0.00">
                  <c:v>121</c:v>
                </c:pt>
                <c:pt idx="243">
                  <c:v>121.5</c:v>
                </c:pt>
                <c:pt idx="244" formatCode="0.00">
                  <c:v>122</c:v>
                </c:pt>
                <c:pt idx="245">
                  <c:v>122.5</c:v>
                </c:pt>
                <c:pt idx="246" formatCode="0.00">
                  <c:v>123</c:v>
                </c:pt>
                <c:pt idx="247">
                  <c:v>123.5</c:v>
                </c:pt>
                <c:pt idx="248" formatCode="0.00">
                  <c:v>124</c:v>
                </c:pt>
                <c:pt idx="249">
                  <c:v>124.5</c:v>
                </c:pt>
                <c:pt idx="250" formatCode="0.00">
                  <c:v>125</c:v>
                </c:pt>
                <c:pt idx="251">
                  <c:v>125.5</c:v>
                </c:pt>
                <c:pt idx="252" formatCode="0.00">
                  <c:v>126</c:v>
                </c:pt>
                <c:pt idx="253">
                  <c:v>126.5</c:v>
                </c:pt>
                <c:pt idx="254" formatCode="0.00">
                  <c:v>127</c:v>
                </c:pt>
                <c:pt idx="255">
                  <c:v>127.5</c:v>
                </c:pt>
                <c:pt idx="256" formatCode="0.00">
                  <c:v>128</c:v>
                </c:pt>
                <c:pt idx="257">
                  <c:v>128.5</c:v>
                </c:pt>
                <c:pt idx="258" formatCode="0.00">
                  <c:v>129</c:v>
                </c:pt>
                <c:pt idx="259">
                  <c:v>129.5</c:v>
                </c:pt>
                <c:pt idx="260" formatCode="0.00">
                  <c:v>130</c:v>
                </c:pt>
                <c:pt idx="261">
                  <c:v>130.5</c:v>
                </c:pt>
                <c:pt idx="262" formatCode="0.00">
                  <c:v>131</c:v>
                </c:pt>
                <c:pt idx="263">
                  <c:v>131.5</c:v>
                </c:pt>
                <c:pt idx="264" formatCode="0.00">
                  <c:v>132</c:v>
                </c:pt>
                <c:pt idx="265">
                  <c:v>132.5</c:v>
                </c:pt>
                <c:pt idx="266" formatCode="0.00">
                  <c:v>133</c:v>
                </c:pt>
                <c:pt idx="267">
                  <c:v>133.5</c:v>
                </c:pt>
                <c:pt idx="268" formatCode="0.00">
                  <c:v>134</c:v>
                </c:pt>
                <c:pt idx="269">
                  <c:v>134.5</c:v>
                </c:pt>
                <c:pt idx="270" formatCode="0.00">
                  <c:v>135</c:v>
                </c:pt>
                <c:pt idx="271">
                  <c:v>135.5</c:v>
                </c:pt>
                <c:pt idx="272" formatCode="0.00">
                  <c:v>136</c:v>
                </c:pt>
                <c:pt idx="273">
                  <c:v>136.5</c:v>
                </c:pt>
                <c:pt idx="274" formatCode="0.00">
                  <c:v>137</c:v>
                </c:pt>
                <c:pt idx="275">
                  <c:v>137.5</c:v>
                </c:pt>
                <c:pt idx="276" formatCode="0.00">
                  <c:v>138</c:v>
                </c:pt>
                <c:pt idx="277">
                  <c:v>138.5</c:v>
                </c:pt>
                <c:pt idx="278" formatCode="0.00">
                  <c:v>139</c:v>
                </c:pt>
                <c:pt idx="279">
                  <c:v>139.5</c:v>
                </c:pt>
                <c:pt idx="280" formatCode="0.00">
                  <c:v>140</c:v>
                </c:pt>
                <c:pt idx="281">
                  <c:v>140.5</c:v>
                </c:pt>
                <c:pt idx="282" formatCode="0.00">
                  <c:v>141</c:v>
                </c:pt>
                <c:pt idx="283">
                  <c:v>141.5</c:v>
                </c:pt>
                <c:pt idx="284" formatCode="0.00">
                  <c:v>142</c:v>
                </c:pt>
                <c:pt idx="285">
                  <c:v>142.5</c:v>
                </c:pt>
                <c:pt idx="286" formatCode="0.00">
                  <c:v>143</c:v>
                </c:pt>
                <c:pt idx="287">
                  <c:v>143.5</c:v>
                </c:pt>
                <c:pt idx="288" formatCode="0.00">
                  <c:v>144</c:v>
                </c:pt>
                <c:pt idx="289">
                  <c:v>144.5</c:v>
                </c:pt>
                <c:pt idx="290" formatCode="0.00">
                  <c:v>145</c:v>
                </c:pt>
                <c:pt idx="291">
                  <c:v>145.5</c:v>
                </c:pt>
                <c:pt idx="292" formatCode="0.00">
                  <c:v>146</c:v>
                </c:pt>
                <c:pt idx="293">
                  <c:v>146.5</c:v>
                </c:pt>
                <c:pt idx="294" formatCode="0.00">
                  <c:v>147</c:v>
                </c:pt>
                <c:pt idx="295">
                  <c:v>147.5</c:v>
                </c:pt>
                <c:pt idx="296" formatCode="0.00">
                  <c:v>148</c:v>
                </c:pt>
                <c:pt idx="297">
                  <c:v>148.5</c:v>
                </c:pt>
                <c:pt idx="298" formatCode="0.00">
                  <c:v>149</c:v>
                </c:pt>
                <c:pt idx="299">
                  <c:v>149.5</c:v>
                </c:pt>
                <c:pt idx="300" formatCode="0.00">
                  <c:v>150</c:v>
                </c:pt>
                <c:pt idx="301">
                  <c:v>150.5</c:v>
                </c:pt>
                <c:pt idx="302" formatCode="0.00">
                  <c:v>151</c:v>
                </c:pt>
                <c:pt idx="303">
                  <c:v>151.5</c:v>
                </c:pt>
                <c:pt idx="304" formatCode="0.00">
                  <c:v>152</c:v>
                </c:pt>
                <c:pt idx="305">
                  <c:v>152.5</c:v>
                </c:pt>
                <c:pt idx="306" formatCode="0.00">
                  <c:v>153</c:v>
                </c:pt>
                <c:pt idx="307">
                  <c:v>153.5</c:v>
                </c:pt>
                <c:pt idx="308" formatCode="0.00">
                  <c:v>154</c:v>
                </c:pt>
                <c:pt idx="309">
                  <c:v>154.5</c:v>
                </c:pt>
                <c:pt idx="310" formatCode="0.00">
                  <c:v>155</c:v>
                </c:pt>
                <c:pt idx="311">
                  <c:v>155.5</c:v>
                </c:pt>
                <c:pt idx="312" formatCode="0.00">
                  <c:v>156</c:v>
                </c:pt>
                <c:pt idx="313">
                  <c:v>156.5</c:v>
                </c:pt>
                <c:pt idx="314" formatCode="0.00">
                  <c:v>157</c:v>
                </c:pt>
                <c:pt idx="315">
                  <c:v>157.5</c:v>
                </c:pt>
                <c:pt idx="316" formatCode="0.00">
                  <c:v>158</c:v>
                </c:pt>
                <c:pt idx="317">
                  <c:v>158.5</c:v>
                </c:pt>
                <c:pt idx="318" formatCode="0.00">
                  <c:v>159</c:v>
                </c:pt>
                <c:pt idx="319">
                  <c:v>159.5</c:v>
                </c:pt>
                <c:pt idx="320" formatCode="0.00">
                  <c:v>160</c:v>
                </c:pt>
                <c:pt idx="321">
                  <c:v>160.5</c:v>
                </c:pt>
                <c:pt idx="322" formatCode="0.00">
                  <c:v>161</c:v>
                </c:pt>
                <c:pt idx="323">
                  <c:v>161.5</c:v>
                </c:pt>
                <c:pt idx="324" formatCode="0.00">
                  <c:v>162</c:v>
                </c:pt>
                <c:pt idx="325">
                  <c:v>162.5</c:v>
                </c:pt>
                <c:pt idx="326" formatCode="0.00">
                  <c:v>163</c:v>
                </c:pt>
                <c:pt idx="327">
                  <c:v>163.5</c:v>
                </c:pt>
                <c:pt idx="328" formatCode="0.00">
                  <c:v>164</c:v>
                </c:pt>
                <c:pt idx="329">
                  <c:v>164.5</c:v>
                </c:pt>
                <c:pt idx="330" formatCode="0.00">
                  <c:v>165</c:v>
                </c:pt>
                <c:pt idx="331">
                  <c:v>165.5</c:v>
                </c:pt>
                <c:pt idx="332" formatCode="0.00">
                  <c:v>166</c:v>
                </c:pt>
                <c:pt idx="333">
                  <c:v>166.5</c:v>
                </c:pt>
                <c:pt idx="334" formatCode="0.00">
                  <c:v>167</c:v>
                </c:pt>
                <c:pt idx="335">
                  <c:v>167.5</c:v>
                </c:pt>
                <c:pt idx="336" formatCode="0.00">
                  <c:v>168</c:v>
                </c:pt>
                <c:pt idx="337">
                  <c:v>168.5</c:v>
                </c:pt>
                <c:pt idx="338" formatCode="0.00">
                  <c:v>169</c:v>
                </c:pt>
                <c:pt idx="339">
                  <c:v>169.5</c:v>
                </c:pt>
                <c:pt idx="340" formatCode="0.00">
                  <c:v>170</c:v>
                </c:pt>
                <c:pt idx="341">
                  <c:v>170.5</c:v>
                </c:pt>
                <c:pt idx="342" formatCode="0.00">
                  <c:v>171</c:v>
                </c:pt>
                <c:pt idx="343">
                  <c:v>171.5</c:v>
                </c:pt>
                <c:pt idx="344" formatCode="0.00">
                  <c:v>172</c:v>
                </c:pt>
                <c:pt idx="345">
                  <c:v>172.5</c:v>
                </c:pt>
                <c:pt idx="346" formatCode="0.00">
                  <c:v>173</c:v>
                </c:pt>
                <c:pt idx="347">
                  <c:v>173.5</c:v>
                </c:pt>
                <c:pt idx="348" formatCode="0.00">
                  <c:v>174</c:v>
                </c:pt>
                <c:pt idx="349">
                  <c:v>174.5</c:v>
                </c:pt>
                <c:pt idx="350" formatCode="0.00">
                  <c:v>175</c:v>
                </c:pt>
                <c:pt idx="351">
                  <c:v>175.5</c:v>
                </c:pt>
                <c:pt idx="352" formatCode="0.00">
                  <c:v>176</c:v>
                </c:pt>
                <c:pt idx="353">
                  <c:v>176.5</c:v>
                </c:pt>
                <c:pt idx="354" formatCode="0.00">
                  <c:v>177</c:v>
                </c:pt>
                <c:pt idx="355">
                  <c:v>177.5</c:v>
                </c:pt>
                <c:pt idx="356" formatCode="0.00">
                  <c:v>178</c:v>
                </c:pt>
                <c:pt idx="357">
                  <c:v>178.5</c:v>
                </c:pt>
                <c:pt idx="358" formatCode="0.00">
                  <c:v>179</c:v>
                </c:pt>
                <c:pt idx="359">
                  <c:v>179.5</c:v>
                </c:pt>
                <c:pt idx="360" formatCode="0.00">
                  <c:v>180</c:v>
                </c:pt>
                <c:pt idx="361">
                  <c:v>180.5</c:v>
                </c:pt>
                <c:pt idx="362" formatCode="0.00">
                  <c:v>181</c:v>
                </c:pt>
                <c:pt idx="363">
                  <c:v>181.5</c:v>
                </c:pt>
                <c:pt idx="364" formatCode="0.00">
                  <c:v>182</c:v>
                </c:pt>
                <c:pt idx="365">
                  <c:v>182.5</c:v>
                </c:pt>
                <c:pt idx="366" formatCode="0.00">
                  <c:v>183</c:v>
                </c:pt>
                <c:pt idx="367">
                  <c:v>183.5</c:v>
                </c:pt>
                <c:pt idx="368" formatCode="0.00">
                  <c:v>184</c:v>
                </c:pt>
                <c:pt idx="369">
                  <c:v>184.5</c:v>
                </c:pt>
                <c:pt idx="370" formatCode="0.00">
                  <c:v>185</c:v>
                </c:pt>
                <c:pt idx="371">
                  <c:v>185.5</c:v>
                </c:pt>
                <c:pt idx="372" formatCode="0.00">
                  <c:v>186</c:v>
                </c:pt>
                <c:pt idx="373">
                  <c:v>186.5</c:v>
                </c:pt>
                <c:pt idx="374" formatCode="0.00">
                  <c:v>187</c:v>
                </c:pt>
                <c:pt idx="375">
                  <c:v>187.5</c:v>
                </c:pt>
                <c:pt idx="376" formatCode="0.00">
                  <c:v>188</c:v>
                </c:pt>
                <c:pt idx="377">
                  <c:v>188.5</c:v>
                </c:pt>
                <c:pt idx="378" formatCode="0.00">
                  <c:v>189</c:v>
                </c:pt>
                <c:pt idx="379">
                  <c:v>189.5</c:v>
                </c:pt>
                <c:pt idx="380" formatCode="0.00">
                  <c:v>190</c:v>
                </c:pt>
                <c:pt idx="381">
                  <c:v>190.5</c:v>
                </c:pt>
                <c:pt idx="382" formatCode="0.00">
                  <c:v>191</c:v>
                </c:pt>
                <c:pt idx="383">
                  <c:v>191.5</c:v>
                </c:pt>
                <c:pt idx="384" formatCode="0.00">
                  <c:v>192</c:v>
                </c:pt>
                <c:pt idx="385">
                  <c:v>192.5</c:v>
                </c:pt>
                <c:pt idx="386" formatCode="0.00">
                  <c:v>193</c:v>
                </c:pt>
                <c:pt idx="387">
                  <c:v>193.5</c:v>
                </c:pt>
                <c:pt idx="388" formatCode="0.00">
                  <c:v>194</c:v>
                </c:pt>
                <c:pt idx="389">
                  <c:v>194.5</c:v>
                </c:pt>
                <c:pt idx="390" formatCode="0.00">
                  <c:v>195</c:v>
                </c:pt>
                <c:pt idx="391">
                  <c:v>195.5</c:v>
                </c:pt>
                <c:pt idx="392" formatCode="0.00">
                  <c:v>196</c:v>
                </c:pt>
                <c:pt idx="393">
                  <c:v>196.5</c:v>
                </c:pt>
                <c:pt idx="394" formatCode="0.00">
                  <c:v>197</c:v>
                </c:pt>
                <c:pt idx="395">
                  <c:v>197.5</c:v>
                </c:pt>
                <c:pt idx="396" formatCode="0.00">
                  <c:v>198</c:v>
                </c:pt>
                <c:pt idx="397">
                  <c:v>198.5</c:v>
                </c:pt>
                <c:pt idx="398" formatCode="0.00">
                  <c:v>199</c:v>
                </c:pt>
                <c:pt idx="399">
                  <c:v>199.5</c:v>
                </c:pt>
              </c:numCache>
            </c:numRef>
          </c:xVal>
          <c:yVal>
            <c:numRef>
              <c:f>'Weibullovo rozdělení'!$S$11:$S$411</c:f>
              <c:numCache>
                <c:formatCode>General</c:formatCode>
                <c:ptCount val="401"/>
                <c:pt idx="0">
                  <c:v>1.7666858152605311E-2</c:v>
                </c:pt>
                <c:pt idx="1">
                  <c:v>8.1237700863906873E-2</c:v>
                </c:pt>
                <c:pt idx="2">
                  <c:v>0.10645334735668242</c:v>
                </c:pt>
                <c:pt idx="3">
                  <c:v>0.12469094407408729</c:v>
                </c:pt>
                <c:pt idx="4">
                  <c:v>0.13949576419483975</c:v>
                </c:pt>
                <c:pt idx="5">
                  <c:v>0.15217942032768342</c:v>
                </c:pt>
                <c:pt idx="6">
                  <c:v>0.16339419063555605</c:v>
                </c:pt>
                <c:pt idx="7">
                  <c:v>0.17351852983753843</c:v>
                </c:pt>
                <c:pt idx="8">
                  <c:v>0.18279432926709965</c:v>
                </c:pt>
                <c:pt idx="9">
                  <c:v>0.19138689757029936</c:v>
                </c:pt>
                <c:pt idx="10">
                  <c:v>0.19941490860038566</c:v>
                </c:pt>
                <c:pt idx="11">
                  <c:v>0.20696684102737964</c:v>
                </c:pt>
                <c:pt idx="12">
                  <c:v>0.21411066963760858</c:v>
                </c:pt>
                <c:pt idx="13">
                  <c:v>0.22089990606293389</c:v>
                </c:pt>
                <c:pt idx="14">
                  <c:v>0.22737753694631094</c:v>
                </c:pt>
                <c:pt idx="15">
                  <c:v>0.23357868806620521</c:v>
                </c:pt>
                <c:pt idx="16">
                  <c:v>0.23953248333432117</c:v>
                </c:pt>
                <c:pt idx="17">
                  <c:v>0.24526337666899178</c:v>
                </c:pt>
                <c:pt idx="18">
                  <c:v>0.25079212816103646</c:v>
                </c:pt>
                <c:pt idx="19">
                  <c:v>0.25613653384628637</c:v>
                </c:pt>
                <c:pt idx="20">
                  <c:v>0.2613119808609638</c:v>
                </c:pt>
                <c:pt idx="21">
                  <c:v>0.26633187632964017</c:v>
                </c:pt>
                <c:pt idx="22">
                  <c:v>0.27120798329968071</c:v>
                </c:pt>
                <c:pt idx="23">
                  <c:v>0.27595068714279769</c:v>
                </c:pt>
                <c:pt idx="24">
                  <c:v>0.28056920918881939</c:v>
                </c:pt>
                <c:pt idx="25">
                  <c:v>0.28507177978936227</c:v>
                </c:pt>
                <c:pt idx="26">
                  <c:v>0.28946577981780058</c:v>
                </c:pt>
                <c:pt idx="27">
                  <c:v>0.29375785734544224</c:v>
                </c:pt>
                <c:pt idx="28">
                  <c:v>0.29795402460000714</c:v>
                </c:pt>
                <c:pt idx="29">
                  <c:v>0.3020597391185913</c:v>
                </c:pt>
                <c:pt idx="30">
                  <c:v>0.30607997212384552</c:v>
                </c:pt>
                <c:pt idx="31">
                  <c:v>0.31001926649076472</c:v>
                </c:pt>
                <c:pt idx="32">
                  <c:v>0.31388178617110774</c:v>
                </c:pt>
                <c:pt idx="33">
                  <c:v>0.31767135856009021</c:v>
                </c:pt>
                <c:pt idx="34">
                  <c:v>0.32139151099507607</c:v>
                </c:pt>
                <c:pt idx="35">
                  <c:v>0.32504550234656315</c:v>
                </c:pt>
                <c:pt idx="36">
                  <c:v>0.32863635048182344</c:v>
                </c:pt>
                <c:pt idx="37">
                  <c:v>0.3321668562393767</c:v>
                </c:pt>
                <c:pt idx="38">
                  <c:v>0.33563962443931805</c:v>
                </c:pt>
                <c:pt idx="39">
                  <c:v>0.33905708236386156</c:v>
                </c:pt>
                <c:pt idx="40">
                  <c:v>0.34242149606936967</c:v>
                </c:pt>
                <c:pt idx="41">
                  <c:v>0.3457349848318545</c:v>
                </c:pt>
                <c:pt idx="42">
                  <c:v>0.34899953397958183</c:v>
                </c:pt>
                <c:pt idx="43">
                  <c:v>0.35221700632676234</c:v>
                </c:pt>
                <c:pt idx="44">
                  <c:v>0.35538915238963076</c:v>
                </c:pt>
                <c:pt idx="45">
                  <c:v>0.35851761953915529</c:v>
                </c:pt>
                <c:pt idx="46">
                  <c:v>0.361603960222105</c:v>
                </c:pt>
                <c:pt idx="47">
                  <c:v>0.36464963936338679</c:v>
                </c:pt>
                <c:pt idx="48">
                  <c:v>0.36765604104678618</c:v>
                </c:pt>
                <c:pt idx="49">
                  <c:v>0.37062447455794156</c:v>
                </c:pt>
                <c:pt idx="50">
                  <c:v>0.37355617986214412</c:v>
                </c:pt>
                <c:pt idx="51">
                  <c:v>0.37645233258001276</c:v>
                </c:pt>
                <c:pt idx="52">
                  <c:v>0.37931404851596318</c:v>
                </c:pt>
                <c:pt idx="53">
                  <c:v>0.38214238778745357</c:v>
                </c:pt>
                <c:pt idx="54">
                  <c:v>0.38493835859703357</c:v>
                </c:pt>
                <c:pt idx="55">
                  <c:v>0.38770292068410633</c:v>
                </c:pt>
                <c:pt idx="56">
                  <c:v>0.39043698848890179</c:v>
                </c:pt>
                <c:pt idx="57">
                  <c:v>0.39314143405734375</c:v>
                </c:pt>
                <c:pt idx="58">
                  <c:v>0.39581708971217994</c:v>
                </c:pt>
                <c:pt idx="59">
                  <c:v>0.39846475051287328</c:v>
                </c:pt>
                <c:pt idx="60">
                  <c:v>0.40108517652423886</c:v>
                </c:pt>
                <c:pt idx="61">
                  <c:v>0.40367909491162385</c:v>
                </c:pt>
                <c:pt idx="62">
                  <c:v>0.40624720187850616</c:v>
                </c:pt>
                <c:pt idx="63">
                  <c:v>0.40879016446070315</c:v>
                </c:pt>
                <c:pt idx="64">
                  <c:v>0.41130862218990083</c:v>
                </c:pt>
                <c:pt idx="65">
                  <c:v>0.41380318863790549</c:v>
                </c:pt>
                <c:pt idx="66">
                  <c:v>0.41627445285186715</c:v>
                </c:pt>
                <c:pt idx="67">
                  <c:v>0.41872298068969982</c:v>
                </c:pt>
                <c:pt idx="68">
                  <c:v>0.42114931606402034</c:v>
                </c:pt>
                <c:pt idx="69">
                  <c:v>0.42355398210211953</c:v>
                </c:pt>
                <c:pt idx="70">
                  <c:v>0.42593748222876437</c:v>
                </c:pt>
                <c:pt idx="71">
                  <c:v>0.42830030117798973</c:v>
                </c:pt>
                <c:pt idx="72">
                  <c:v>0.43064290593946664</c:v>
                </c:pt>
                <c:pt idx="73">
                  <c:v>0.43296574664452475</c:v>
                </c:pt>
                <c:pt idx="74">
                  <c:v>0.43526925739644845</c:v>
                </c:pt>
                <c:pt idx="75">
                  <c:v>0.43755385704925309</c:v>
                </c:pt>
                <c:pt idx="76">
                  <c:v>0.43981994993878076</c:v>
                </c:pt>
                <c:pt idx="77">
                  <c:v>0.44206792656962129</c:v>
                </c:pt>
                <c:pt idx="78">
                  <c:v>0.444298164261066</c:v>
                </c:pt>
                <c:pt idx="79">
                  <c:v>0.44651102775502677</c:v>
                </c:pt>
                <c:pt idx="80">
                  <c:v>0.44870686978861452</c:v>
                </c:pt>
                <c:pt idx="81">
                  <c:v>0.45088603163384378</c:v>
                </c:pt>
                <c:pt idx="82">
                  <c:v>0.45304884360673342</c:v>
                </c:pt>
                <c:pt idx="83">
                  <c:v>0.45519562554788867</c:v>
                </c:pt>
                <c:pt idx="84">
                  <c:v>0.45732668727648673</c:v>
                </c:pt>
                <c:pt idx="85">
                  <c:v>0.45944232901943388</c:v>
                </c:pt>
                <c:pt idx="86">
                  <c:v>0.46154284181732874</c:v>
                </c:pt>
                <c:pt idx="87">
                  <c:v>0.46362850790873944</c:v>
                </c:pt>
                <c:pt idx="88">
                  <c:v>0.46569960109418673</c:v>
                </c:pt>
                <c:pt idx="89">
                  <c:v>0.46775638708112482</c:v>
                </c:pt>
                <c:pt idx="90">
                  <c:v>0.46979912381111127</c:v>
                </c:pt>
                <c:pt idx="91">
                  <c:v>0.47182806177027559</c:v>
                </c:pt>
                <c:pt idx="92">
                  <c:v>0.47384344428410824</c:v>
                </c:pt>
                <c:pt idx="93">
                  <c:v>0.47584550779752877</c:v>
                </c:pt>
                <c:pt idx="94">
                  <c:v>0.47783448214111296</c:v>
                </c:pt>
                <c:pt idx="95">
                  <c:v>0.47981059078430649</c:v>
                </c:pt>
                <c:pt idx="96">
                  <c:v>0.48177405107638832</c:v>
                </c:pt>
                <c:pt idx="97">
                  <c:v>0.48372507447589863</c:v>
                </c:pt>
                <c:pt idx="98">
                  <c:v>0.4856638667691982</c:v>
                </c:pt>
                <c:pt idx="99">
                  <c:v>0.48759062827877497</c:v>
                </c:pt>
                <c:pt idx="100">
                  <c:v>0.48950555406188206</c:v>
                </c:pt>
                <c:pt idx="101">
                  <c:v>0.49140883410004471</c:v>
                </c:pt>
                <c:pt idx="102">
                  <c:v>0.49330065347994351</c:v>
                </c:pt>
                <c:pt idx="103">
                  <c:v>0.49518119256614607</c:v>
                </c:pt>
                <c:pt idx="104">
                  <c:v>0.49705062716612941</c:v>
                </c:pt>
                <c:pt idx="105">
                  <c:v>0.49890912868800924</c:v>
                </c:pt>
                <c:pt idx="106">
                  <c:v>0.5007568642913639</c:v>
                </c:pt>
                <c:pt idx="107">
                  <c:v>0.50259399703151642</c:v>
                </c:pt>
                <c:pt idx="108">
                  <c:v>0.50442068599761813</c:v>
                </c:pt>
                <c:pt idx="109">
                  <c:v>0.50623708644485454</c:v>
                </c:pt>
                <c:pt idx="110">
                  <c:v>0.50804334992107503</c:v>
                </c:pt>
                <c:pt idx="111">
                  <c:v>0.50983962438812958</c:v>
                </c:pt>
                <c:pt idx="112">
                  <c:v>0.51162605433818065</c:v>
                </c:pt>
                <c:pt idx="113">
                  <c:v>0.51340278090523861</c:v>
                </c:pt>
                <c:pt idx="114">
                  <c:v>0.51516994197216093</c:v>
                </c:pt>
                <c:pt idx="115">
                  <c:v>0.51692767227333503</c:v>
                </c:pt>
                <c:pt idx="116">
                  <c:v>0.51867610349325466</c:v>
                </c:pt>
                <c:pt idx="117">
                  <c:v>0.52041536436119029</c:v>
                </c:pt>
                <c:pt idx="118">
                  <c:v>0.52214558074213746</c:v>
                </c:pt>
                <c:pt idx="119">
                  <c:v>0.52386687572422275</c:v>
                </c:pt>
                <c:pt idx="120">
                  <c:v>0.52557936970272978</c:v>
                </c:pt>
                <c:pt idx="121">
                  <c:v>0.5272831804609075</c:v>
                </c:pt>
                <c:pt idx="122">
                  <c:v>0.52897842324770605</c:v>
                </c:pt>
                <c:pt idx="123">
                  <c:v>0.53066521085258278</c:v>
                </c:pt>
                <c:pt idx="124">
                  <c:v>0.53234365367751135</c:v>
                </c:pt>
                <c:pt idx="125">
                  <c:v>0.53401385980632055</c:v>
                </c:pt>
                <c:pt idx="126">
                  <c:v>0.53567593507148092</c:v>
                </c:pt>
                <c:pt idx="127">
                  <c:v>0.53732998311845526</c:v>
                </c:pt>
                <c:pt idx="128">
                  <c:v>0.53897610546771746</c:v>
                </c:pt>
                <c:pt idx="129">
                  <c:v>0.54061440157454332</c:v>
                </c:pt>
                <c:pt idx="130">
                  <c:v>0.54224496888666929</c:v>
                </c:pt>
                <c:pt idx="131">
                  <c:v>0.54386790289991249</c:v>
                </c:pt>
                <c:pt idx="132">
                  <c:v>0.54548329721183586</c:v>
                </c:pt>
                <c:pt idx="133">
                  <c:v>0.54709124357354566</c:v>
                </c:pt>
                <c:pt idx="134">
                  <c:v>0.54869183193969528</c:v>
                </c:pt>
                <c:pt idx="135">
                  <c:v>0.55028515051677485</c:v>
                </c:pt>
                <c:pt idx="136">
                  <c:v>0.5518712858097532</c:v>
                </c:pt>
                <c:pt idx="137">
                  <c:v>0.55345032266714456</c:v>
                </c:pt>
                <c:pt idx="138">
                  <c:v>0.55502234432456066</c:v>
                </c:pt>
                <c:pt idx="139">
                  <c:v>0.55658743244681097</c:v>
                </c:pt>
                <c:pt idx="140">
                  <c:v>0.5581456671686118</c:v>
                </c:pt>
                <c:pt idx="141">
                  <c:v>0.55969712713395348</c:v>
                </c:pt>
                <c:pt idx="142">
                  <c:v>0.56124188953418819</c:v>
                </c:pt>
                <c:pt idx="143">
                  <c:v>0.56278003014488076</c:v>
                </c:pt>
                <c:pt idx="144">
                  <c:v>0.56431162336147467</c:v>
                </c:pt>
                <c:pt idx="145">
                  <c:v>0.56583674223381808</c:v>
                </c:pt>
                <c:pt idx="146">
                  <c:v>0.56735545849959634</c:v>
                </c:pt>
                <c:pt idx="147">
                  <c:v>0.56886784261670897</c:v>
                </c:pt>
                <c:pt idx="148">
                  <c:v>0.57037396379463434</c:v>
                </c:pt>
                <c:pt idx="149">
                  <c:v>0.57187389002481814</c:v>
                </c:pt>
                <c:pt idx="150">
                  <c:v>0.57336768811012639</c:v>
                </c:pt>
                <c:pt idx="151">
                  <c:v>0.57485542369339226</c:v>
                </c:pt>
                <c:pt idx="152">
                  <c:v>0.57633716128509382</c:v>
                </c:pt>
                <c:pt idx="153">
                  <c:v>0.57781296429019402</c:v>
                </c:pt>
                <c:pt idx="154">
                  <c:v>0.57928289503417507</c:v>
                </c:pt>
                <c:pt idx="155">
                  <c:v>0.58074701478829227</c:v>
                </c:pt>
                <c:pt idx="156">
                  <c:v>0.58220538379408049</c:v>
                </c:pt>
                <c:pt idx="157">
                  <c:v>0.58365806128713671</c:v>
                </c:pt>
                <c:pt idx="158">
                  <c:v>0.58510510552020556</c:v>
                </c:pt>
                <c:pt idx="159">
                  <c:v>0.58654657378559383</c:v>
                </c:pt>
                <c:pt idx="160">
                  <c:v>0.58798252243693383</c:v>
                </c:pt>
                <c:pt idx="161">
                  <c:v>0.58941300691032394</c:v>
                </c:pt>
                <c:pt idx="162">
                  <c:v>0.5908380817448623</c:v>
                </c:pt>
                <c:pt idx="163">
                  <c:v>0.59225780060259836</c:v>
                </c:pt>
                <c:pt idx="164">
                  <c:v>0.59367221628792266</c:v>
                </c:pt>
                <c:pt idx="165">
                  <c:v>0.59508138076640871</c:v>
                </c:pt>
                <c:pt idx="166">
                  <c:v>0.59648534518313479</c:v>
                </c:pt>
                <c:pt idx="167">
                  <c:v>0.59788415988049148</c:v>
                </c:pt>
                <c:pt idx="168">
                  <c:v>0.59927787441550451</c:v>
                </c:pt>
                <c:pt idx="169">
                  <c:v>0.60066653757667987</c:v>
                </c:pt>
                <c:pt idx="170">
                  <c:v>0.60205019740039001</c:v>
                </c:pt>
                <c:pt idx="171">
                  <c:v>0.6034289011868178</c:v>
                </c:pt>
                <c:pt idx="172">
                  <c:v>0.60480269551547139</c:v>
                </c:pt>
                <c:pt idx="173">
                  <c:v>0.60617162626028342</c:v>
                </c:pt>
                <c:pt idx="174">
                  <c:v>0.60753573860430721</c:v>
                </c:pt>
                <c:pt idx="175">
                  <c:v>0.60889507705402779</c:v>
                </c:pt>
                <c:pt idx="176">
                  <c:v>0.61024968545329339</c:v>
                </c:pt>
                <c:pt idx="177">
                  <c:v>0.61159960699688343</c:v>
                </c:pt>
                <c:pt idx="178">
                  <c:v>0.61294488424372517</c:v>
                </c:pt>
                <c:pt idx="179">
                  <c:v>0.61428555912976635</c:v>
                </c:pt>
                <c:pt idx="180">
                  <c:v>0.61562167298051884</c:v>
                </c:pt>
                <c:pt idx="181">
                  <c:v>0.6169532665232802</c:v>
                </c:pt>
                <c:pt idx="182">
                  <c:v>0.61828037989904538</c:v>
                </c:pt>
                <c:pt idx="183">
                  <c:v>0.61960305267411731</c:v>
                </c:pt>
                <c:pt idx="184">
                  <c:v>0.62092132385142329</c:v>
                </c:pt>
                <c:pt idx="185">
                  <c:v>0.62223523188155272</c:v>
                </c:pt>
                <c:pt idx="186">
                  <c:v>0.62354481467351519</c:v>
                </c:pt>
                <c:pt idx="187">
                  <c:v>0.62485010960523579</c:v>
                </c:pt>
                <c:pt idx="188">
                  <c:v>0.62615115353379125</c:v>
                </c:pt>
                <c:pt idx="189">
                  <c:v>0.62744798280539527</c:v>
                </c:pt>
                <c:pt idx="190">
                  <c:v>0.62874063326513963</c:v>
                </c:pt>
                <c:pt idx="191">
                  <c:v>0.63002914026650181</c:v>
                </c:pt>
                <c:pt idx="192">
                  <c:v>0.63131353868062123</c:v>
                </c:pt>
                <c:pt idx="193">
                  <c:v>0.63259386290535435</c:v>
                </c:pt>
                <c:pt idx="194">
                  <c:v>0.63387014687411314</c:v>
                </c:pt>
                <c:pt idx="195">
                  <c:v>0.63514242406449417</c:v>
                </c:pt>
                <c:pt idx="196">
                  <c:v>0.63641072750670424</c:v>
                </c:pt>
                <c:pt idx="197">
                  <c:v>0.63767508979178789</c:v>
                </c:pt>
                <c:pt idx="198">
                  <c:v>0.63893554307966183</c:v>
                </c:pt>
                <c:pt idx="199">
                  <c:v>0.64019211910696483</c:v>
                </c:pt>
                <c:pt idx="200">
                  <c:v>0.64144484919472367</c:v>
                </c:pt>
                <c:pt idx="201">
                  <c:v>0.64269376425584324</c:v>
                </c:pt>
                <c:pt idx="202">
                  <c:v>0.64393889480242739</c:v>
                </c:pt>
                <c:pt idx="203">
                  <c:v>0.64518027095292807</c:v>
                </c:pt>
                <c:pt idx="204">
                  <c:v>0.64641792243913809</c:v>
                </c:pt>
                <c:pt idx="205">
                  <c:v>0.64765187861302231</c:v>
                </c:pt>
                <c:pt idx="206">
                  <c:v>0.64888216845339575</c:v>
                </c:pt>
                <c:pt idx="207">
                  <c:v>0.65010882057245423</c:v>
                </c:pt>
                <c:pt idx="208">
                  <c:v>0.65133186322215841</c:v>
                </c:pt>
                <c:pt idx="209">
                  <c:v>0.65255132430047647</c:v>
                </c:pt>
                <c:pt idx="210">
                  <c:v>0.65376723135749049</c:v>
                </c:pt>
                <c:pt idx="211">
                  <c:v>0.65497961160136742</c:v>
                </c:pt>
                <c:pt idx="212">
                  <c:v>0.6561884919042007</c:v>
                </c:pt>
                <c:pt idx="213">
                  <c:v>0.65739389880772559</c:v>
                </c:pt>
                <c:pt idx="214">
                  <c:v>0.65859585852890878</c:v>
                </c:pt>
                <c:pt idx="215">
                  <c:v>0.65979439696542097</c:v>
                </c:pt>
                <c:pt idx="216">
                  <c:v>0.66098953970098939</c:v>
                </c:pt>
                <c:pt idx="217">
                  <c:v>0.66218131201063724</c:v>
                </c:pt>
                <c:pt idx="218">
                  <c:v>0.6633697388658133</c:v>
                </c:pt>
                <c:pt idx="219">
                  <c:v>0.66455484493941086</c:v>
                </c:pt>
                <c:pt idx="220">
                  <c:v>0.66573665461068299</c:v>
                </c:pt>
                <c:pt idx="221">
                  <c:v>0.666915191970054</c:v>
                </c:pt>
                <c:pt idx="222">
                  <c:v>0.66809048082383038</c:v>
                </c:pt>
                <c:pt idx="223">
                  <c:v>0.66926254469881719</c:v>
                </c:pt>
                <c:pt idx="224">
                  <c:v>0.67043140684683233</c:v>
                </c:pt>
                <c:pt idx="225">
                  <c:v>0.67159709024913639</c:v>
                </c:pt>
                <c:pt idx="226">
                  <c:v>0.67275961762076508</c:v>
                </c:pt>
                <c:pt idx="227">
                  <c:v>0.67391901141477706</c:v>
                </c:pt>
                <c:pt idx="228">
                  <c:v>0.6750752938264154</c:v>
                </c:pt>
                <c:pt idx="229">
                  <c:v>0.67622848679718239</c:v>
                </c:pt>
                <c:pt idx="230">
                  <c:v>0.67737861201883587</c:v>
                </c:pt>
                <c:pt idx="231">
                  <c:v>0.67852569093730319</c:v>
                </c:pt>
                <c:pt idx="232">
                  <c:v>0.67966974475651842</c:v>
                </c:pt>
                <c:pt idx="233">
                  <c:v>0.68081079444218295</c:v>
                </c:pt>
                <c:pt idx="234">
                  <c:v>0.68194886072545036</c:v>
                </c:pt>
                <c:pt idx="235">
                  <c:v>0.6830839641065426</c:v>
                </c:pt>
                <c:pt idx="236">
                  <c:v>0.68421612485829131</c:v>
                </c:pt>
                <c:pt idx="237">
                  <c:v>0.68534536302961202</c:v>
                </c:pt>
                <c:pt idx="238">
                  <c:v>0.68647169844891032</c:v>
                </c:pt>
                <c:pt idx="239">
                  <c:v>0.68759515072742317</c:v>
                </c:pt>
                <c:pt idx="240">
                  <c:v>0.68871573926249319</c:v>
                </c:pt>
                <c:pt idx="241">
                  <c:v>0.68983348324078431</c:v>
                </c:pt>
                <c:pt idx="242">
                  <c:v>0.69094840164143223</c:v>
                </c:pt>
                <c:pt idx="243">
                  <c:v>0.69206051323913553</c:v>
                </c:pt>
                <c:pt idx="244">
                  <c:v>0.69316983660719145</c:v>
                </c:pt>
                <c:pt idx="245">
                  <c:v>0.69427639012046927</c:v>
                </c:pt>
                <c:pt idx="246">
                  <c:v>0.69538019195833178</c:v>
                </c:pt>
                <c:pt idx="247">
                  <c:v>0.69648126010750178</c:v>
                </c:pt>
                <c:pt idx="248">
                  <c:v>0.69757961236487176</c:v>
                </c:pt>
                <c:pt idx="249">
                  <c:v>0.69867526634026544</c:v>
                </c:pt>
                <c:pt idx="250">
                  <c:v>0.69976823945914723</c:v>
                </c:pt>
                <c:pt idx="251">
                  <c:v>0.70085854896527799</c:v>
                </c:pt>
                <c:pt idx="252">
                  <c:v>0.7019462119233294</c:v>
                </c:pt>
                <c:pt idx="253">
                  <c:v>0.70303124522144356</c:v>
                </c:pt>
                <c:pt idx="254">
                  <c:v>0.70411366557374955</c:v>
                </c:pt>
                <c:pt idx="255">
                  <c:v>0.70519348952283412</c:v>
                </c:pt>
                <c:pt idx="256">
                  <c:v>0.70627073344216651</c:v>
                </c:pt>
                <c:pt idx="257">
                  <c:v>0.70734541353848168</c:v>
                </c:pt>
                <c:pt idx="258">
                  <c:v>0.70841754585411776</c:v>
                </c:pt>
                <c:pt idx="259">
                  <c:v>0.70948714626931608</c:v>
                </c:pt>
                <c:pt idx="260">
                  <c:v>0.71055423050447486</c:v>
                </c:pt>
                <c:pt idx="261">
                  <c:v>0.71161881412236905</c:v>
                </c:pt>
                <c:pt idx="262">
                  <c:v>0.71268091253032595</c:v>
                </c:pt>
                <c:pt idx="263">
                  <c:v>0.71374054098236528</c:v>
                </c:pt>
                <c:pt idx="264">
                  <c:v>0.71479771458130081</c:v>
                </c:pt>
                <c:pt idx="265">
                  <c:v>0.71585244828080608</c:v>
                </c:pt>
                <c:pt idx="266">
                  <c:v>0.71690475688744337</c:v>
                </c:pt>
                <c:pt idx="267">
                  <c:v>0.71795465506265799</c:v>
                </c:pt>
                <c:pt idx="268">
                  <c:v>0.71900215732473827</c:v>
                </c:pt>
                <c:pt idx="269">
                  <c:v>0.72004727805074187</c:v>
                </c:pt>
                <c:pt idx="270">
                  <c:v>0.72109003147838824</c:v>
                </c:pt>
                <c:pt idx="271">
                  <c:v>0.72213043170792068</c:v>
                </c:pt>
                <c:pt idx="272">
                  <c:v>0.72316849270393413</c:v>
                </c:pt>
                <c:pt idx="273">
                  <c:v>0.72420422829717512</c:v>
                </c:pt>
                <c:pt idx="274">
                  <c:v>0.72523765218630898</c:v>
                </c:pt>
                <c:pt idx="275">
                  <c:v>0.72626877793965772</c:v>
                </c:pt>
                <c:pt idx="276">
                  <c:v>0.72729761899690959</c:v>
                </c:pt>
                <c:pt idx="277">
                  <c:v>0.72832418867079984</c:v>
                </c:pt>
                <c:pt idx="278">
                  <c:v>0.72934850014876351</c:v>
                </c:pt>
                <c:pt idx="279">
                  <c:v>0.73037056649456045</c:v>
                </c:pt>
                <c:pt idx="280">
                  <c:v>0.73139040064987393</c:v>
                </c:pt>
                <c:pt idx="281">
                  <c:v>0.73240801543588308</c:v>
                </c:pt>
                <c:pt idx="282">
                  <c:v>0.73342342355480816</c:v>
                </c:pt>
                <c:pt idx="283">
                  <c:v>0.73443663759143407</c:v>
                </c:pt>
                <c:pt idx="284">
                  <c:v>0.73544767001460432</c:v>
                </c:pt>
                <c:pt idx="285">
                  <c:v>0.73645653317869519</c:v>
                </c:pt>
                <c:pt idx="286">
                  <c:v>0.73746323932506264</c:v>
                </c:pt>
                <c:pt idx="287">
                  <c:v>0.73846780058346839</c:v>
                </c:pt>
                <c:pt idx="288">
                  <c:v>0.73947022897348125</c:v>
                </c:pt>
                <c:pt idx="289">
                  <c:v>0.74047053640585803</c:v>
                </c:pt>
                <c:pt idx="290">
                  <c:v>0.74146873468390018</c:v>
                </c:pt>
                <c:pt idx="291">
                  <c:v>0.74246483550479059</c:v>
                </c:pt>
                <c:pt idx="292">
                  <c:v>0.74345885046090843</c:v>
                </c:pt>
                <c:pt idx="293">
                  <c:v>0.74445079104112444</c:v>
                </c:pt>
                <c:pt idx="294">
                  <c:v>0.74544066863207292</c:v>
                </c:pt>
                <c:pt idx="295">
                  <c:v>0.7464284945194084</c:v>
                </c:pt>
                <c:pt idx="296">
                  <c:v>0.7474142798890373</c:v>
                </c:pt>
                <c:pt idx="297">
                  <c:v>0.74839803582833586</c:v>
                </c:pt>
                <c:pt idx="298">
                  <c:v>0.7493797733273444</c:v>
                </c:pt>
                <c:pt idx="299">
                  <c:v>0.75035950327994694</c:v>
                </c:pt>
                <c:pt idx="300">
                  <c:v>0.75133723648502893</c:v>
                </c:pt>
                <c:pt idx="301">
                  <c:v>0.75231298364762189</c:v>
                </c:pt>
                <c:pt idx="302">
                  <c:v>0.75328675538002587</c:v>
                </c:pt>
                <c:pt idx="303">
                  <c:v>0.75425856220291743</c:v>
                </c:pt>
                <c:pt idx="304">
                  <c:v>0.75522841454644052</c:v>
                </c:pt>
                <c:pt idx="305">
                  <c:v>0.75619632275127957</c:v>
                </c:pt>
                <c:pt idx="306">
                  <c:v>0.75716229706971816</c:v>
                </c:pt>
                <c:pt idx="307">
                  <c:v>0.75812634766668097</c:v>
                </c:pt>
                <c:pt idx="308">
                  <c:v>0.75908848462075962</c:v>
                </c:pt>
                <c:pt idx="309">
                  <c:v>0.76004871792522277</c:v>
                </c:pt>
                <c:pt idx="310">
                  <c:v>0.76100705748901354</c:v>
                </c:pt>
                <c:pt idx="311">
                  <c:v>0.76196351313772925</c:v>
                </c:pt>
                <c:pt idx="312">
                  <c:v>0.76291809461458959</c:v>
                </c:pt>
                <c:pt idx="313">
                  <c:v>0.76387081158138648</c:v>
                </c:pt>
                <c:pt idx="314">
                  <c:v>0.76482167361942399</c:v>
                </c:pt>
                <c:pt idx="315">
                  <c:v>0.76577069023044242</c:v>
                </c:pt>
                <c:pt idx="316">
                  <c:v>0.76671787083752907</c:v>
                </c:pt>
                <c:pt idx="317">
                  <c:v>0.7676632247860159</c:v>
                </c:pt>
                <c:pt idx="318">
                  <c:v>0.76860676134436479</c:v>
                </c:pt>
                <c:pt idx="319">
                  <c:v>0.76954848970503842</c:v>
                </c:pt>
                <c:pt idx="320">
                  <c:v>0.77048841898536014</c:v>
                </c:pt>
                <c:pt idx="321">
                  <c:v>0.77142655822836059</c:v>
                </c:pt>
                <c:pt idx="322">
                  <c:v>0.77236291640361243</c:v>
                </c:pt>
                <c:pt idx="323">
                  <c:v>0.77329750240805306</c:v>
                </c:pt>
                <c:pt idx="324">
                  <c:v>0.77423032506679568</c:v>
                </c:pt>
                <c:pt idx="325">
                  <c:v>0.77516139313392951</c:v>
                </c:pt>
                <c:pt idx="326">
                  <c:v>0.77609071529330664</c:v>
                </c:pt>
                <c:pt idx="327">
                  <c:v>0.77701830015931994</c:v>
                </c:pt>
                <c:pt idx="328">
                  <c:v>0.77794415627766933</c:v>
                </c:pt>
                <c:pt idx="329">
                  <c:v>0.77886829212611608</c:v>
                </c:pt>
                <c:pt idx="330">
                  <c:v>0.7797907161152291</c:v>
                </c:pt>
                <c:pt idx="331">
                  <c:v>0.78071143658911824</c:v>
                </c:pt>
                <c:pt idx="332">
                  <c:v>0.78163046182615881</c:v>
                </c:pt>
                <c:pt idx="333">
                  <c:v>0.78254780003970481</c:v>
                </c:pt>
                <c:pt idx="334">
                  <c:v>0.78346345937879502</c:v>
                </c:pt>
                <c:pt idx="335">
                  <c:v>0.78437744792884589</c:v>
                </c:pt>
                <c:pt idx="336">
                  <c:v>0.78528977371233777</c:v>
                </c:pt>
                <c:pt idx="337">
                  <c:v>0.7862004446894888</c:v>
                </c:pt>
                <c:pt idx="338">
                  <c:v>0.78710946875892296</c:v>
                </c:pt>
                <c:pt idx="339">
                  <c:v>0.78801685375832653</c:v>
                </c:pt>
                <c:pt idx="340">
                  <c:v>0.78892260746509646</c:v>
                </c:pt>
                <c:pt idx="341">
                  <c:v>0.7898267375969803</c:v>
                </c:pt>
                <c:pt idx="342">
                  <c:v>0.79072925181270637</c:v>
                </c:pt>
                <c:pt idx="343">
                  <c:v>0.79163015771260681</c:v>
                </c:pt>
                <c:pt idx="344">
                  <c:v>0.79252946283923209</c:v>
                </c:pt>
                <c:pt idx="345">
                  <c:v>0.79342717467795576</c:v>
                </c:pt>
                <c:pt idx="346">
                  <c:v>0.7943233006575724</c:v>
                </c:pt>
                <c:pt idx="347">
                  <c:v>0.79521784815088836</c:v>
                </c:pt>
                <c:pt idx="348">
                  <c:v>0.79611082447530279</c:v>
                </c:pt>
                <c:pt idx="349">
                  <c:v>0.79700223689338257</c:v>
                </c:pt>
                <c:pt idx="350">
                  <c:v>0.79789209261342786</c:v>
                </c:pt>
                <c:pt idx="351">
                  <c:v>0.79878039879003304</c:v>
                </c:pt>
                <c:pt idx="352">
                  <c:v>0.79966716252463654</c:v>
                </c:pt>
                <c:pt idx="353">
                  <c:v>0.80055239086606778</c:v>
                </c:pt>
                <c:pt idx="354">
                  <c:v>0.80143609081108336</c:v>
                </c:pt>
                <c:pt idx="355">
                  <c:v>0.80231826930489702</c:v>
                </c:pt>
                <c:pt idx="356">
                  <c:v>0.80319893324170544</c:v>
                </c:pt>
                <c:pt idx="357">
                  <c:v>0.80407808946520276</c:v>
                </c:pt>
                <c:pt idx="358">
                  <c:v>0.8049557447690926</c:v>
                </c:pt>
                <c:pt idx="359">
                  <c:v>0.80583190589759024</c:v>
                </c:pt>
                <c:pt idx="360">
                  <c:v>0.80670657954592218</c:v>
                </c:pt>
                <c:pt idx="361">
                  <c:v>0.80757977236081402</c:v>
                </c:pt>
                <c:pt idx="362">
                  <c:v>0.80845149094097724</c:v>
                </c:pt>
                <c:pt idx="363">
                  <c:v>0.80932174183758621</c:v>
                </c:pt>
                <c:pt idx="364">
                  <c:v>0.81019053155475229</c:v>
                </c:pt>
                <c:pt idx="365">
                  <c:v>0.8110578665499879</c:v>
                </c:pt>
                <c:pt idx="366">
                  <c:v>0.81192375323466937</c:v>
                </c:pt>
                <c:pt idx="367">
                  <c:v>0.81278819797448909</c:v>
                </c:pt>
                <c:pt idx="368">
                  <c:v>0.81365120708990768</c:v>
                </c:pt>
                <c:pt idx="369">
                  <c:v>0.81451278685659401</c:v>
                </c:pt>
                <c:pt idx="370">
                  <c:v>0.81537294350586553</c:v>
                </c:pt>
                <c:pt idx="371">
                  <c:v>0.81623168322511941</c:v>
                </c:pt>
                <c:pt idx="372">
                  <c:v>0.8170890121582598</c:v>
                </c:pt>
                <c:pt idx="373">
                  <c:v>0.81794493640611921</c:v>
                </c:pt>
                <c:pt idx="374">
                  <c:v>0.81879946202687615</c:v>
                </c:pt>
                <c:pt idx="375">
                  <c:v>0.81965259503646537</c:v>
                </c:pt>
                <c:pt idx="376">
                  <c:v>0.82050434140898554</c:v>
                </c:pt>
                <c:pt idx="377">
                  <c:v>0.82135470707709768</c:v>
                </c:pt>
                <c:pt idx="378">
                  <c:v>0.82220369793242565</c:v>
                </c:pt>
                <c:pt idx="379">
                  <c:v>0.82305131982594459</c:v>
                </c:pt>
                <c:pt idx="380">
                  <c:v>0.82389757856836932</c:v>
                </c:pt>
                <c:pt idx="381">
                  <c:v>0.82474247993053595</c:v>
                </c:pt>
                <c:pt idx="382">
                  <c:v>0.82558602964377947</c:v>
                </c:pt>
                <c:pt idx="383">
                  <c:v>0.82642823340030758</c:v>
                </c:pt>
                <c:pt idx="384">
                  <c:v>0.82726909685356798</c:v>
                </c:pt>
                <c:pt idx="385">
                  <c:v>0.82810862561861265</c:v>
                </c:pt>
                <c:pt idx="386">
                  <c:v>0.828946825272458</c:v>
                </c:pt>
                <c:pt idx="387">
                  <c:v>0.82978370135444124</c:v>
                </c:pt>
                <c:pt idx="388">
                  <c:v>0.83061925936656966</c:v>
                </c:pt>
                <c:pt idx="389">
                  <c:v>0.83145350477386881</c:v>
                </c:pt>
                <c:pt idx="390">
                  <c:v>0.83228644300472432</c:v>
                </c:pt>
                <c:pt idx="391">
                  <c:v>0.83311807945122385</c:v>
                </c:pt>
                <c:pt idx="392">
                  <c:v>0.83394841946948739</c:v>
                </c:pt>
                <c:pt idx="393">
                  <c:v>0.83477746838000233</c:v>
                </c:pt>
                <c:pt idx="394">
                  <c:v>0.8356052314679483</c:v>
                </c:pt>
                <c:pt idx="395">
                  <c:v>0.83643171398352023</c:v>
                </c:pt>
                <c:pt idx="396">
                  <c:v>0.8372569211422497</c:v>
                </c:pt>
                <c:pt idx="397">
                  <c:v>0.83808085812531941</c:v>
                </c:pt>
                <c:pt idx="398">
                  <c:v>0.83890353007987439</c:v>
                </c:pt>
                <c:pt idx="399">
                  <c:v>0.83972494211933246</c:v>
                </c:pt>
              </c:numCache>
            </c:numRef>
          </c:yVal>
          <c:smooth val="1"/>
        </c:ser>
        <c:axId val="147177472"/>
        <c:axId val="147179008"/>
      </c:scatterChart>
      <c:valAx>
        <c:axId val="147177472"/>
        <c:scaling>
          <c:orientation val="minMax"/>
          <c:max val="15"/>
          <c:min val="0"/>
        </c:scaling>
        <c:axPos val="b"/>
        <c:numFmt formatCode="0" sourceLinked="0"/>
        <c:tickLblPos val="nextTo"/>
        <c:crossAx val="147179008"/>
        <c:crosses val="autoZero"/>
        <c:crossBetween val="midCat"/>
      </c:valAx>
      <c:valAx>
        <c:axId val="147179008"/>
        <c:scaling>
          <c:orientation val="minMax"/>
          <c:max val="2"/>
          <c:min val="0"/>
        </c:scaling>
        <c:axPos val="l"/>
        <c:numFmt formatCode="General" sourceLinked="1"/>
        <c:tickLblPos val="nextTo"/>
        <c:crossAx val="147177472"/>
        <c:crosses val="autoZero"/>
        <c:crossBetween val="midCat"/>
      </c:valAx>
      <c:spPr>
        <a:solidFill>
          <a:schemeClr val="accent5">
            <a:lumMod val="20000"/>
            <a:lumOff val="80000"/>
          </a:schemeClr>
        </a:solidFill>
      </c:spPr>
    </c:plotArea>
  </c:chart>
  <c:spPr>
    <a:solidFill>
      <a:schemeClr val="accent3">
        <a:lumMod val="60000"/>
        <a:lumOff val="40000"/>
      </a:schemeClr>
    </a:solidFill>
    <a:ln w="9525">
      <a:solidFill>
        <a:schemeClr val="tx1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Hustota rovnoměrného rozdělení</a:t>
            </a:r>
            <a:endParaRPr lang="en-US" sz="1200"/>
          </a:p>
        </c:rich>
      </c:tx>
    </c:title>
    <c:plotArea>
      <c:layout>
        <c:manualLayout>
          <c:layoutTarget val="inner"/>
          <c:xMode val="edge"/>
          <c:yMode val="edge"/>
          <c:x val="4.8830955854867304E-2"/>
          <c:y val="0.15059953032186801"/>
          <c:w val="0.90546213116928409"/>
          <c:h val="0.65945388405396699"/>
        </c:manualLayout>
      </c:layout>
      <c:scatterChart>
        <c:scatterStyle val="smoothMarker"/>
        <c:ser>
          <c:idx val="0"/>
          <c:order val="0"/>
          <c:tx>
            <c:v>1</c:v>
          </c:tx>
          <c:spPr>
            <a:ln>
              <a:solidFill>
                <a:srgbClr val="9BBB59">
                  <a:lumMod val="75000"/>
                </a:srgbClr>
              </a:solidFill>
            </a:ln>
          </c:spPr>
          <c:marker>
            <c:symbol val="none"/>
          </c:marker>
          <c:xVal>
            <c:numRef>
              <c:f>'Rovnoměrné rozdělení'!$P$11:$P$12</c:f>
              <c:numCache>
                <c:formatCode>General</c:formatCode>
                <c:ptCount val="2"/>
                <c:pt idx="0" formatCode="0.00">
                  <c:v>-20</c:v>
                </c:pt>
                <c:pt idx="1">
                  <c:v>7.95</c:v>
                </c:pt>
              </c:numCache>
            </c:numRef>
          </c:xVal>
          <c:yVal>
            <c:numRef>
              <c:f>'Rovnoměrné rozdělení'!$Q$11:$Q$12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2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'Rovnoměrné rozdělení'!$P$12:$P$13</c:f>
              <c:numCache>
                <c:formatCode>0.00</c:formatCode>
                <c:ptCount val="2"/>
                <c:pt idx="0" formatCode="General">
                  <c:v>7.95</c:v>
                </c:pt>
                <c:pt idx="1">
                  <c:v>7.95</c:v>
                </c:pt>
              </c:numCache>
            </c:numRef>
          </c:xVal>
          <c:yVal>
            <c:numRef>
              <c:f>'Rovnoměrné rozdělení'!$Q$12:$Q$13</c:f>
              <c:numCache>
                <c:formatCode>General</c:formatCode>
                <c:ptCount val="2"/>
                <c:pt idx="0">
                  <c:v>0</c:v>
                </c:pt>
                <c:pt idx="1">
                  <c:v>9.2336103416435805E-2</c:v>
                </c:pt>
              </c:numCache>
            </c:numRef>
          </c:yVal>
          <c:smooth val="1"/>
        </c:ser>
        <c:ser>
          <c:idx val="2"/>
          <c:order val="2"/>
          <c:tx>
            <c:v>3</c:v>
          </c:tx>
          <c:spPr>
            <a:ln>
              <a:solidFill>
                <a:srgbClr val="9BBB59">
                  <a:lumMod val="75000"/>
                </a:srgbClr>
              </a:solidFill>
            </a:ln>
          </c:spPr>
          <c:marker>
            <c:symbol val="none"/>
          </c:marker>
          <c:xVal>
            <c:numRef>
              <c:f>'Rovnoměrné rozdělení'!$P$13:$P$14</c:f>
              <c:numCache>
                <c:formatCode>0.00</c:formatCode>
                <c:ptCount val="2"/>
                <c:pt idx="0">
                  <c:v>7.95</c:v>
                </c:pt>
                <c:pt idx="1">
                  <c:v>18.78</c:v>
                </c:pt>
              </c:numCache>
            </c:numRef>
          </c:xVal>
          <c:yVal>
            <c:numRef>
              <c:f>'Rovnoměrné rozdělení'!$Q$13:$Q$14</c:f>
              <c:numCache>
                <c:formatCode>General</c:formatCode>
                <c:ptCount val="2"/>
                <c:pt idx="0">
                  <c:v>9.2336103416435805E-2</c:v>
                </c:pt>
                <c:pt idx="1">
                  <c:v>9.2336103416435805E-2</c:v>
                </c:pt>
              </c:numCache>
            </c:numRef>
          </c:yVal>
          <c:smooth val="1"/>
        </c:ser>
        <c:ser>
          <c:idx val="3"/>
          <c:order val="3"/>
          <c:tx>
            <c:v>4</c:v>
          </c:tx>
          <c:spPr>
            <a:ln>
              <a:solidFill>
                <a:srgbClr val="9BBB59">
                  <a:lumMod val="75000"/>
                </a:srgbClr>
              </a:solidFill>
            </a:ln>
          </c:spPr>
          <c:marker>
            <c:symbol val="none"/>
          </c:marker>
          <c:xVal>
            <c:numRef>
              <c:f>'Rovnoměrné rozdělení'!$P$14:$P$15</c:f>
              <c:numCache>
                <c:formatCode>0.00</c:formatCode>
                <c:ptCount val="2"/>
                <c:pt idx="0">
                  <c:v>18.78</c:v>
                </c:pt>
                <c:pt idx="1">
                  <c:v>18.78</c:v>
                </c:pt>
              </c:numCache>
            </c:numRef>
          </c:xVal>
          <c:yVal>
            <c:numRef>
              <c:f>'Rovnoměrné rozdělení'!$Q$14:$Q$15</c:f>
              <c:numCache>
                <c:formatCode>General</c:formatCode>
                <c:ptCount val="2"/>
                <c:pt idx="0">
                  <c:v>9.2336103416435805E-2</c:v>
                </c:pt>
                <c:pt idx="1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5</c:v>
          </c:tx>
          <c:spPr>
            <a:ln>
              <a:solidFill>
                <a:srgbClr val="9BBB59">
                  <a:lumMod val="75000"/>
                </a:srgbClr>
              </a:solidFill>
            </a:ln>
          </c:spPr>
          <c:marker>
            <c:symbol val="none"/>
          </c:marker>
          <c:xVal>
            <c:numRef>
              <c:f>'Rovnoměrné rozdělení'!$P$15:$P$16</c:f>
              <c:numCache>
                <c:formatCode>0.00</c:formatCode>
                <c:ptCount val="2"/>
                <c:pt idx="0">
                  <c:v>18.78</c:v>
                </c:pt>
                <c:pt idx="1">
                  <c:v>40</c:v>
                </c:pt>
              </c:numCache>
            </c:numRef>
          </c:xVal>
          <c:yVal>
            <c:numRef>
              <c:f>'Rovnoměrné rozdělení'!$Q$15:$Q$16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146944384"/>
        <c:axId val="146945920"/>
      </c:scatterChart>
      <c:valAx>
        <c:axId val="146944384"/>
        <c:scaling>
          <c:orientation val="minMax"/>
          <c:max val="40"/>
          <c:min val="-20"/>
        </c:scaling>
        <c:axPos val="b"/>
        <c:numFmt formatCode="0" sourceLinked="0"/>
        <c:tickLblPos val="nextTo"/>
        <c:crossAx val="146945920"/>
        <c:crosses val="autoZero"/>
        <c:crossBetween val="midCat"/>
      </c:valAx>
      <c:valAx>
        <c:axId val="146945920"/>
        <c:scaling>
          <c:orientation val="minMax"/>
          <c:max val="0.21000000000000021"/>
          <c:min val="0"/>
        </c:scaling>
        <c:axPos val="l"/>
        <c:numFmt formatCode="General" sourceLinked="1"/>
        <c:tickLblPos val="nextTo"/>
        <c:crossAx val="146944384"/>
        <c:crosses val="autoZero"/>
        <c:crossBetween val="midCat"/>
      </c:valAx>
    </c:plotArea>
  </c:chart>
  <c:spPr>
    <a:solidFill>
      <a:schemeClr val="accent3">
        <a:lumMod val="60000"/>
        <a:lumOff val="40000"/>
      </a:schemeClr>
    </a:solidFill>
    <a:ln w="9525">
      <a:solidFill>
        <a:schemeClr val="tx1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4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16.emf"/><Relationship Id="rId1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22</xdr:row>
      <xdr:rowOff>173232</xdr:rowOff>
    </xdr:to>
    <xdr:sp macro="" textlink="">
      <xdr:nvSpPr>
        <xdr:cNvPr id="2" name="Content Placeholder 2"/>
        <xdr:cNvSpPr>
          <a:spLocks noGrp="1"/>
        </xdr:cNvSpPr>
      </xdr:nvSpPr>
      <xdr:spPr>
        <a:xfrm>
          <a:off x="0" y="0"/>
          <a:ext cx="9144000" cy="4364232"/>
        </a:xfrm>
        <a:prstGeom prst="rect">
          <a:avLst/>
        </a:prstGeom>
      </xdr:spPr>
      <xdr:txBody>
        <a:bodyPr vert="horz" wrap="square" lIns="81578" tIns="40790" rIns="81578" bIns="40790" rtlCol="0">
          <a:normAutofit fontScale="77500" lnSpcReduction="20000"/>
        </a:bodyPr>
        <a:lstStyle>
          <a:lvl1pPr marL="305922" indent="-305922" algn="l" defTabSz="815791" rtl="0" eaLnBrk="1" latinLnBrk="0" hangingPunct="1">
            <a:spcBef>
              <a:spcPct val="20000"/>
            </a:spcBef>
            <a:buFont typeface="Arial" pitchFamily="34" charset="0"/>
            <a:buChar char="•"/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662830" indent="-254935" algn="l" defTabSz="815791" rtl="0" eaLnBrk="1" latinLnBrk="0" hangingPunct="1">
            <a:spcBef>
              <a:spcPct val="20000"/>
            </a:spcBef>
            <a:buFont typeface="Arial" pitchFamily="34" charset="0"/>
            <a:buChar char="–"/>
            <a:defRPr sz="2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19738" indent="-203949" algn="l" defTabSz="815791" rtl="0" eaLnBrk="1" latinLnBrk="0" hangingPunct="1">
            <a:spcBef>
              <a:spcPct val="20000"/>
            </a:spcBef>
            <a:buFont typeface="Arial" pitchFamily="34" charset="0"/>
            <a:buChar char="•"/>
            <a:defRPr sz="23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27637" indent="-203949" algn="l" defTabSz="815791" rtl="0" eaLnBrk="1" latinLnBrk="0" hangingPunct="1">
            <a:spcBef>
              <a:spcPct val="20000"/>
            </a:spcBef>
            <a:buFont typeface="Arial" pitchFamily="34" charset="0"/>
            <a:buChar char="–"/>
            <a:defRPr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35532" indent="-203949" algn="l" defTabSz="815791" rtl="0" eaLnBrk="1" latinLnBrk="0" hangingPunct="1">
            <a:spcBef>
              <a:spcPct val="20000"/>
            </a:spcBef>
            <a:buFont typeface="Arial" pitchFamily="34" charset="0"/>
            <a:buChar char="»"/>
            <a:defRPr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43427" indent="-203949" algn="l" defTabSz="815791" rtl="0" eaLnBrk="1" latinLnBrk="0" hangingPunct="1">
            <a:spcBef>
              <a:spcPct val="20000"/>
            </a:spcBef>
            <a:buFont typeface="Arial" pitchFamily="34" charset="0"/>
            <a:buChar char="•"/>
            <a:defRPr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651321" indent="-203949" algn="l" defTabSz="815791" rtl="0" eaLnBrk="1" latinLnBrk="0" hangingPunct="1">
            <a:spcBef>
              <a:spcPct val="20000"/>
            </a:spcBef>
            <a:buFont typeface="Arial" pitchFamily="34" charset="0"/>
            <a:buChar char="•"/>
            <a:defRPr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059218" indent="-203949" algn="l" defTabSz="815791" rtl="0" eaLnBrk="1" latinLnBrk="0" hangingPunct="1">
            <a:spcBef>
              <a:spcPct val="20000"/>
            </a:spcBef>
            <a:buFont typeface="Arial" pitchFamily="34" charset="0"/>
            <a:buChar char="•"/>
            <a:defRPr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467113" indent="-203949" algn="l" defTabSz="815791" rtl="0" eaLnBrk="1" latinLnBrk="0" hangingPunct="1">
            <a:spcBef>
              <a:spcPct val="20000"/>
            </a:spcBef>
            <a:buFont typeface="Arial" pitchFamily="34" charset="0"/>
            <a:buChar char="•"/>
            <a:defRPr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just">
            <a:buNone/>
          </a:pPr>
          <a:r>
            <a:rPr lang="cs-CZ" sz="2100" b="1"/>
            <a:t>Matematika pro inženýry 21. století</a:t>
          </a:r>
          <a:r>
            <a:rPr lang="cs-CZ" sz="2100"/>
            <a:t> </a:t>
          </a:r>
          <a:r>
            <a:rPr lang="en-US" sz="2100"/>
            <a:t>- </a:t>
          </a:r>
          <a:r>
            <a:rPr lang="cs-CZ" sz="2100"/>
            <a:t>inovace výuky matematiky na technických školách v nových podmínkách rychle se vyvíjející informační a technické společnosti</a:t>
          </a:r>
          <a:r>
            <a:rPr lang="en-US" sz="2100"/>
            <a:t> </a:t>
          </a:r>
        </a:p>
        <a:p>
          <a:pPr marL="0" indent="0" algn="just">
            <a:buNone/>
          </a:pPr>
          <a:endParaRPr lang="en-US" sz="2100" b="1"/>
        </a:p>
        <a:p>
          <a:pPr marL="0" indent="0" algn="just">
            <a:buNone/>
          </a:pPr>
          <a:r>
            <a:rPr lang="cs-CZ" sz="2100" b="1"/>
            <a:t>Doba realizace:</a:t>
          </a:r>
          <a:r>
            <a:rPr lang="cs-CZ" sz="2100"/>
            <a:t> 1.9.2009 – 30.8.2012</a:t>
          </a:r>
          <a:endParaRPr lang="en-US" sz="2100" b="1"/>
        </a:p>
        <a:p>
          <a:pPr marL="0" indent="0" algn="just">
            <a:buNone/>
          </a:pPr>
          <a:r>
            <a:rPr lang="cs-CZ" sz="2100" b="1"/>
            <a:t>Příjemce:</a:t>
          </a:r>
          <a:r>
            <a:rPr lang="cs-CZ" sz="2100"/>
            <a:t> VŠB - TU Ostrava</a:t>
          </a:r>
          <a:endParaRPr lang="en-US" sz="2100" b="1"/>
        </a:p>
        <a:p>
          <a:pPr marL="0" indent="0" algn="just">
            <a:buNone/>
          </a:pPr>
          <a:r>
            <a:rPr lang="cs-CZ" sz="2100" b="1"/>
            <a:t>Partner projektu:</a:t>
          </a:r>
          <a:r>
            <a:rPr lang="cs-CZ" sz="2100"/>
            <a:t> ZČU v Plzni</a:t>
          </a:r>
          <a:endParaRPr lang="en-US" sz="2100" b="1"/>
        </a:p>
        <a:p>
          <a:pPr marL="0" indent="0" algn="just">
            <a:buNone/>
          </a:pPr>
          <a:r>
            <a:rPr lang="cs-CZ" sz="2100" b="1"/>
            <a:t>Webové stránky projektu: http://mi21.vsb.cz</a:t>
          </a:r>
          <a:endParaRPr lang="en-US" sz="2100" b="1"/>
        </a:p>
        <a:p>
          <a:pPr marL="0" indent="0" algn="just">
            <a:buNone/>
          </a:pPr>
          <a:endParaRPr lang="en-US" sz="2100" b="1"/>
        </a:p>
        <a:p>
          <a:pPr marL="0" indent="0" algn="just">
            <a:buNone/>
          </a:pPr>
          <a:r>
            <a:rPr lang="cs-CZ" sz="2100" b="1"/>
            <a:t>Cílem projektu</a:t>
          </a:r>
          <a:r>
            <a:rPr lang="cs-CZ" sz="2100"/>
            <a:t> je inovace matematických a některých odborných kurzů na technických VŠ s cílem získat zájem studentů, zvýšit efektivnost výuky, zpřístupnit prakticky aplikovatelné výsledky moderní matematiky </a:t>
          </a:r>
          <a:r>
            <a:rPr lang="cs-CZ" sz="2100" baseline="0"/>
            <a:t>    </a:t>
          </a:r>
          <a:r>
            <a:rPr lang="cs-CZ" sz="2100"/>
            <a:t>a vytvořit předpoklady pro efektivní výuku inženýrských předmětů.</a:t>
          </a:r>
          <a:endParaRPr lang="en-US" sz="2100"/>
        </a:p>
        <a:p>
          <a:pPr marL="0" indent="0" algn="just">
            <a:buNone/>
          </a:pPr>
          <a:r>
            <a:rPr lang="cs-CZ" sz="2100"/>
            <a:t>Zkvalitnění výuky matematiky budoucích inženýrů chceme dosáhnout po stránce formální využitím nových informačních technologií přípravy elektronických studijních materiálů a po stránce věcné pečlivým výběrem vyučované látky s důsledným využíváním zavedených pojmů v celém kurzu matematiky s promyšlenou integrací moderního matematického aparátu do vybraných inženýrských předmětů. </a:t>
          </a:r>
          <a:endParaRPr lang="en-US" sz="2100"/>
        </a:p>
        <a:p>
          <a:pPr marL="0" indent="0" algn="just">
            <a:buNone/>
          </a:pPr>
          <a:r>
            <a:rPr lang="cs-CZ" sz="2100"/>
            <a:t>Metodiku výuky matematiky a její atraktivnost pro studenty chceme zlepšit důrazem na motivaci </a:t>
          </a:r>
          <a:r>
            <a:rPr lang="cs-CZ" sz="2100" baseline="0"/>
            <a:t>                     </a:t>
          </a:r>
          <a:r>
            <a:rPr lang="cs-CZ" sz="2100"/>
            <a:t>a důsledným používáním postupu "od problému k řešení".</a:t>
          </a:r>
          <a:endParaRPr lang="en-US" sz="2100" b="1"/>
        </a:p>
      </xdr:txBody>
    </xdr:sp>
    <xdr:clientData/>
  </xdr:twoCellAnchor>
  <xdr:twoCellAnchor editAs="oneCell">
    <xdr:from>
      <xdr:col>7</xdr:col>
      <xdr:colOff>177974</xdr:colOff>
      <xdr:row>3</xdr:row>
      <xdr:rowOff>4097</xdr:rowOff>
    </xdr:from>
    <xdr:to>
      <xdr:col>10</xdr:col>
      <xdr:colOff>541070</xdr:colOff>
      <xdr:row>8</xdr:row>
      <xdr:rowOff>162647</xdr:rowOff>
    </xdr:to>
    <xdr:pic>
      <xdr:nvPicPr>
        <xdr:cNvPr id="3" name="Obrázek 2" descr="logo_zc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45174" y="575597"/>
          <a:ext cx="2191896" cy="1111050"/>
        </a:xfrm>
        <a:prstGeom prst="rect">
          <a:avLst/>
        </a:prstGeom>
      </xdr:spPr>
    </xdr:pic>
    <xdr:clientData/>
  </xdr:twoCellAnchor>
  <xdr:twoCellAnchor editAs="oneCell">
    <xdr:from>
      <xdr:col>12</xdr:col>
      <xdr:colOff>140924</xdr:colOff>
      <xdr:row>2</xdr:row>
      <xdr:rowOff>28575</xdr:rowOff>
    </xdr:from>
    <xdr:to>
      <xdr:col>14</xdr:col>
      <xdr:colOff>137814</xdr:colOff>
      <xdr:row>9</xdr:row>
      <xdr:rowOff>130540</xdr:rowOff>
    </xdr:to>
    <xdr:pic>
      <xdr:nvPicPr>
        <xdr:cNvPr id="4" name="Picture 2" descr="C:\project\mi21\img\znsk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a14="http://schemas.microsoft.com/office/drawing/2010/main" xmlns:p="http://schemas.openxmlformats.org/presentationml/2006/main" xmlns="" val="0"/>
            </a:ext>
          </a:extLst>
        </a:blip>
        <a:srcRect/>
        <a:stretch>
          <a:fillRect/>
        </a:stretch>
      </xdr:blipFill>
      <xdr:spPr bwMode="auto">
        <a:xfrm>
          <a:off x="7456124" y="409575"/>
          <a:ext cx="1216090" cy="1435465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a14="http://schemas.microsoft.com/office/drawing/2010/main" xmlns:p="http://schemas.openxmlformats.org/presentationml/2006/main" xmlns:r="http://schemas.openxmlformats.org/officeDocument/2006/relationships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20</xdr:row>
      <xdr:rowOff>161925</xdr:rowOff>
    </xdr:from>
    <xdr:to>
      <xdr:col>13</xdr:col>
      <xdr:colOff>438150</xdr:colOff>
      <xdr:row>30</xdr:row>
      <xdr:rowOff>117493</xdr:rowOff>
    </xdr:to>
    <xdr:pic>
      <xdr:nvPicPr>
        <xdr:cNvPr id="5" name="Picture 4" descr="C:\project\mi21\img\logolinkI_ba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a14="http://schemas.microsoft.com/office/drawing/2010/main" xmlns:p="http://schemas.openxmlformats.org/presentationml/2006/main" xmlns="" val="0"/>
            </a:ext>
          </a:extLst>
        </a:blip>
        <a:srcRect t="13886"/>
        <a:stretch>
          <a:fillRect/>
        </a:stretch>
      </xdr:blipFill>
      <xdr:spPr bwMode="auto">
        <a:xfrm>
          <a:off x="800100" y="3971925"/>
          <a:ext cx="7562850" cy="1860568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a14="http://schemas.microsoft.com/office/drawing/2010/main" xmlns:p="http://schemas.openxmlformats.org/presentationml/2006/main" xmlns:r="http://schemas.openxmlformats.org/officeDocument/2006/relationships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0.72129</cdr:x>
      <cdr:y>0.28509</cdr:y>
    </cdr:from>
    <cdr:to>
      <cdr:x>0.93874</cdr:x>
      <cdr:y>0.39035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486276" y="619125"/>
          <a:ext cx="13525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0.85452</cdr:x>
      <cdr:y>0.62719</cdr:y>
    </cdr:from>
    <cdr:to>
      <cdr:x>0.96018</cdr:x>
      <cdr:y>0.77632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314951" y="1362075"/>
          <a:ext cx="65722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solidFill>
                <a:srgbClr val="FF0000"/>
              </a:solidFill>
            </a:rPr>
            <a:t>N(</a:t>
          </a:r>
          <a:r>
            <a:rPr lang="el-GR" sz="1100" b="1">
              <a:solidFill>
                <a:srgbClr val="FF0000"/>
              </a:solidFill>
            </a:rPr>
            <a:t>ν</a:t>
          </a:r>
          <a:r>
            <a:rPr lang="en-US" sz="1100" b="1">
              <a:solidFill>
                <a:srgbClr val="FF0000"/>
              </a:solidFill>
            </a:rPr>
            <a:t>;2</a:t>
          </a:r>
          <a:r>
            <a:rPr lang="el-GR" sz="1100" b="1">
              <a:solidFill>
                <a:srgbClr val="FF0000"/>
              </a:solidFill>
            </a:rPr>
            <a:t>ν</a:t>
          </a:r>
          <a:r>
            <a:rPr lang="cs-CZ" sz="1100" b="1">
              <a:solidFill>
                <a:srgbClr val="FF0000"/>
              </a:solidFill>
            </a:rPr>
            <a:t>)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0.72129</cdr:x>
      <cdr:y>0.28509</cdr:y>
    </cdr:from>
    <cdr:to>
      <cdr:x>0.93874</cdr:x>
      <cdr:y>0.39035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486276" y="619125"/>
          <a:ext cx="13525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0.85452</cdr:x>
      <cdr:y>0.62719</cdr:y>
    </cdr:from>
    <cdr:to>
      <cdr:x>0.96018</cdr:x>
      <cdr:y>0.77632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314951" y="1362075"/>
          <a:ext cx="65722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solidFill>
                <a:srgbClr val="FF0000"/>
              </a:solidFill>
            </a:rPr>
            <a:t>N(</a:t>
          </a:r>
          <a:r>
            <a:rPr lang="el-GR" sz="1100" b="1">
              <a:solidFill>
                <a:srgbClr val="FF0000"/>
              </a:solidFill>
            </a:rPr>
            <a:t>ν</a:t>
          </a:r>
          <a:r>
            <a:rPr lang="en-US" sz="1100" b="1">
              <a:solidFill>
                <a:srgbClr val="FF0000"/>
              </a:solidFill>
            </a:rPr>
            <a:t>;2</a:t>
          </a:r>
          <a:r>
            <a:rPr lang="el-GR" sz="1100" b="1">
              <a:solidFill>
                <a:srgbClr val="FF0000"/>
              </a:solidFill>
            </a:rPr>
            <a:t>ν</a:t>
          </a:r>
          <a:r>
            <a:rPr lang="cs-CZ" sz="1100" b="1">
              <a:solidFill>
                <a:srgbClr val="FF0000"/>
              </a:solidFill>
            </a:rPr>
            <a:t>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8</xdr:row>
      <xdr:rowOff>38100</xdr:rowOff>
    </xdr:from>
    <xdr:to>
      <xdr:col>7</xdr:col>
      <xdr:colOff>581024</xdr:colOff>
      <xdr:row>19</xdr:row>
      <xdr:rowOff>114300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123825</xdr:rowOff>
    </xdr:from>
    <xdr:to>
      <xdr:col>7</xdr:col>
      <xdr:colOff>571500</xdr:colOff>
      <xdr:row>32</xdr:row>
      <xdr:rowOff>9525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19050</xdr:rowOff>
    </xdr:from>
    <xdr:to>
      <xdr:col>15</xdr:col>
      <xdr:colOff>9525</xdr:colOff>
      <xdr:row>9</xdr:row>
      <xdr:rowOff>9525</xdr:rowOff>
    </xdr:to>
    <xdr:sp macro="" textlink="">
      <xdr:nvSpPr>
        <xdr:cNvPr id="2" name="TextovéPole 1"/>
        <xdr:cNvSpPr txBox="1"/>
      </xdr:nvSpPr>
      <xdr:spPr>
        <a:xfrm>
          <a:off x="0" y="1704975"/>
          <a:ext cx="915352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/>
            <a:t>Tento applet prezentuje vliv parametrů spojitých rozdělení na  grafy hustoty pravděpodobnosti a distribuční funkce</a:t>
          </a:r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  <a:r>
            <a:rPr lang="cs-CZ"/>
            <a:t>  Nastavení parametrů se provádí pomocí posuvníků.  </a:t>
          </a:r>
          <a:endParaRPr lang="cs-CZ" sz="1100" baseline="0"/>
        </a:p>
        <a:p>
          <a:endParaRPr lang="cs-CZ" sz="1100" baseline="0"/>
        </a:p>
        <a:p>
          <a:endParaRPr lang="cs-CZ" sz="1100"/>
        </a:p>
      </xdr:txBody>
    </xdr:sp>
    <xdr:clientData/>
  </xdr:twoCellAnchor>
  <xdr:twoCellAnchor>
    <xdr:from>
      <xdr:col>0</xdr:col>
      <xdr:colOff>0</xdr:colOff>
      <xdr:row>10</xdr:row>
      <xdr:rowOff>28575</xdr:rowOff>
    </xdr:from>
    <xdr:to>
      <xdr:col>14</xdr:col>
      <xdr:colOff>447675</xdr:colOff>
      <xdr:row>13</xdr:row>
      <xdr:rowOff>180975</xdr:rowOff>
    </xdr:to>
    <xdr:sp macro="" textlink="">
      <xdr:nvSpPr>
        <xdr:cNvPr id="3" name="TextovéPole 2"/>
        <xdr:cNvSpPr txBox="1"/>
      </xdr:nvSpPr>
      <xdr:spPr>
        <a:xfrm>
          <a:off x="0" y="2476500"/>
          <a:ext cx="8982075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[1]</a:t>
          </a:r>
          <a:r>
            <a:rPr 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Litschmannová, M., 2011, Vybrané kapitoly z pravděpodobnosti, VŠB-TU Ostrava, multimediální výukový materiál vyhotoveny v rámci projektu projektu „Matematika 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pro 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inženýry 21. století -inovace výuky matematiky na technických školách v nových podmínkách rychle se vyvíjející informační a technické společnosti“ ( CZ.1.07/2.2.00/07.0332)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  <a:endParaRPr lang="en-US" sz="1100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8</xdr:row>
      <xdr:rowOff>38100</xdr:rowOff>
    </xdr:from>
    <xdr:to>
      <xdr:col>7</xdr:col>
      <xdr:colOff>581024</xdr:colOff>
      <xdr:row>19</xdr:row>
      <xdr:rowOff>114300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66674</xdr:rowOff>
    </xdr:from>
    <xdr:to>
      <xdr:col>7</xdr:col>
      <xdr:colOff>571500</xdr:colOff>
      <xdr:row>30</xdr:row>
      <xdr:rowOff>152399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7</xdr:row>
      <xdr:rowOff>47625</xdr:rowOff>
    </xdr:from>
    <xdr:to>
      <xdr:col>7</xdr:col>
      <xdr:colOff>581024</xdr:colOff>
      <xdr:row>18</xdr:row>
      <xdr:rowOff>123825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38100</xdr:colOff>
      <xdr:row>19</xdr:row>
      <xdr:rowOff>47624</xdr:rowOff>
    </xdr:from>
    <xdr:to>
      <xdr:col>7</xdr:col>
      <xdr:colOff>590550</xdr:colOff>
      <xdr:row>29</xdr:row>
      <xdr:rowOff>133349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0</xdr:rowOff>
    </xdr:from>
    <xdr:to>
      <xdr:col>8</xdr:col>
      <xdr:colOff>9525</xdr:colOff>
      <xdr:row>41</xdr:row>
      <xdr:rowOff>76200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8</xdr:row>
      <xdr:rowOff>47625</xdr:rowOff>
    </xdr:from>
    <xdr:to>
      <xdr:col>7</xdr:col>
      <xdr:colOff>581024</xdr:colOff>
      <xdr:row>19</xdr:row>
      <xdr:rowOff>123825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20</xdr:row>
      <xdr:rowOff>47624</xdr:rowOff>
    </xdr:from>
    <xdr:to>
      <xdr:col>7</xdr:col>
      <xdr:colOff>590550</xdr:colOff>
      <xdr:row>30</xdr:row>
      <xdr:rowOff>133349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31</xdr:row>
      <xdr:rowOff>47625</xdr:rowOff>
    </xdr:from>
    <xdr:to>
      <xdr:col>7</xdr:col>
      <xdr:colOff>600075</xdr:colOff>
      <xdr:row>42</xdr:row>
      <xdr:rowOff>123825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8</xdr:row>
      <xdr:rowOff>47625</xdr:rowOff>
    </xdr:from>
    <xdr:to>
      <xdr:col>7</xdr:col>
      <xdr:colOff>581024</xdr:colOff>
      <xdr:row>19</xdr:row>
      <xdr:rowOff>123825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20</xdr:row>
      <xdr:rowOff>57150</xdr:rowOff>
    </xdr:from>
    <xdr:to>
      <xdr:col>7</xdr:col>
      <xdr:colOff>581025</xdr:colOff>
      <xdr:row>31</xdr:row>
      <xdr:rowOff>133350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8</xdr:row>
      <xdr:rowOff>47625</xdr:rowOff>
    </xdr:from>
    <xdr:to>
      <xdr:col>7</xdr:col>
      <xdr:colOff>571499</xdr:colOff>
      <xdr:row>19</xdr:row>
      <xdr:rowOff>123825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20</xdr:row>
      <xdr:rowOff>47624</xdr:rowOff>
    </xdr:from>
    <xdr:to>
      <xdr:col>7</xdr:col>
      <xdr:colOff>590550</xdr:colOff>
      <xdr:row>30</xdr:row>
      <xdr:rowOff>133349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31</xdr:row>
      <xdr:rowOff>47625</xdr:rowOff>
    </xdr:from>
    <xdr:to>
      <xdr:col>7</xdr:col>
      <xdr:colOff>600075</xdr:colOff>
      <xdr:row>42</xdr:row>
      <xdr:rowOff>123825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7</xdr:row>
      <xdr:rowOff>47625</xdr:rowOff>
    </xdr:from>
    <xdr:to>
      <xdr:col>7</xdr:col>
      <xdr:colOff>581024</xdr:colOff>
      <xdr:row>18</xdr:row>
      <xdr:rowOff>123825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19</xdr:row>
      <xdr:rowOff>47625</xdr:rowOff>
    </xdr:from>
    <xdr:to>
      <xdr:col>7</xdr:col>
      <xdr:colOff>590550</xdr:colOff>
      <xdr:row>30</xdr:row>
      <xdr:rowOff>123825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7</xdr:row>
      <xdr:rowOff>47625</xdr:rowOff>
    </xdr:from>
    <xdr:to>
      <xdr:col>7</xdr:col>
      <xdr:colOff>581024</xdr:colOff>
      <xdr:row>18</xdr:row>
      <xdr:rowOff>123825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19</xdr:row>
      <xdr:rowOff>95250</xdr:rowOff>
    </xdr:from>
    <xdr:to>
      <xdr:col>7</xdr:col>
      <xdr:colOff>561975</xdr:colOff>
      <xdr:row>30</xdr:row>
      <xdr:rowOff>171450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.bin"/><Relationship Id="rId5" Type="http://schemas.openxmlformats.org/officeDocument/2006/relationships/control" Target="../activeX/activeX13.xml"/><Relationship Id="rId4" Type="http://schemas.openxmlformats.org/officeDocument/2006/relationships/control" Target="../activeX/activeX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martina.litschmannova@vsb.cz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4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5.xml"/><Relationship Id="rId4" Type="http://schemas.openxmlformats.org/officeDocument/2006/relationships/control" Target="../activeX/activeX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6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6.xml"/><Relationship Id="rId4" Type="http://schemas.openxmlformats.org/officeDocument/2006/relationships/control" Target="../activeX/activeX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8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7.xml"/><Relationship Id="rId4" Type="http://schemas.openxmlformats.org/officeDocument/2006/relationships/control" Target="../activeX/activeX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0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1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"/>
  <sheetViews>
    <sheetView workbookViewId="0">
      <selection sqref="A1:XFD1048576"/>
    </sheetView>
  </sheetViews>
  <sheetFormatPr defaultRowHeight="15"/>
  <cols>
    <col min="1" max="16384" width="9.140625" style="30"/>
  </cols>
  <sheetData/>
  <sheetProtection password="C6E8" sheet="1" objects="1" scenarios="1" selectLockedCells="1" selectUnlockedCells="1"/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8"/>
  <dimension ref="A1:S410"/>
  <sheetViews>
    <sheetView workbookViewId="0">
      <pane ySplit="7" topLeftCell="A8" activePane="bottomLeft" state="frozen"/>
      <selection pane="bottomLeft" activeCell="A8" sqref="A8:XFD8"/>
    </sheetView>
  </sheetViews>
  <sheetFormatPr defaultRowHeight="15"/>
  <cols>
    <col min="1" max="1" width="36.85546875" customWidth="1"/>
    <col min="4" max="8" width="9.140625" style="6"/>
    <col min="11" max="11" width="9.140625" style="4"/>
    <col min="12" max="12" width="9.140625" style="64" hidden="1" customWidth="1"/>
    <col min="13" max="13" width="11" style="64" hidden="1" customWidth="1"/>
    <col min="14" max="16" width="9.140625" style="64" hidden="1" customWidth="1"/>
    <col min="17" max="17" width="9.140625" style="74" hidden="1" customWidth="1"/>
    <col min="18" max="18" width="9.140625" style="6" hidden="1" customWidth="1"/>
  </cols>
  <sheetData>
    <row r="1" spans="1:19" s="10" customFormat="1" ht="21">
      <c r="A1" s="9" t="s">
        <v>40</v>
      </c>
      <c r="D1" s="11"/>
      <c r="E1" s="11"/>
      <c r="F1" s="11"/>
      <c r="G1" s="11"/>
      <c r="K1" s="12"/>
      <c r="M1" s="62"/>
      <c r="N1" s="62"/>
      <c r="O1" s="62"/>
      <c r="P1" s="62"/>
      <c r="Q1" s="72"/>
      <c r="R1" s="11"/>
      <c r="S1" s="68" t="s">
        <v>7</v>
      </c>
    </row>
    <row r="2" spans="1:19" s="14" customFormat="1">
      <c r="A2" s="14" t="s">
        <v>41</v>
      </c>
      <c r="D2" s="15"/>
      <c r="E2" s="15"/>
      <c r="F2" s="15"/>
      <c r="G2" s="15"/>
      <c r="H2" s="15"/>
      <c r="K2" s="16"/>
      <c r="L2" s="63"/>
      <c r="M2" s="63"/>
      <c r="N2" s="63"/>
      <c r="O2" s="63"/>
      <c r="P2" s="63"/>
      <c r="Q2" s="73"/>
      <c r="R2" s="15"/>
    </row>
    <row r="3" spans="1:19" s="1" customFormat="1">
      <c r="C3" s="7"/>
      <c r="D3" s="5"/>
      <c r="E3" s="5"/>
      <c r="F3" s="5"/>
      <c r="G3" s="5"/>
      <c r="H3" s="5"/>
      <c r="I3" s="8"/>
      <c r="K3" s="3"/>
      <c r="L3" s="5"/>
      <c r="M3" s="5"/>
      <c r="N3" s="5"/>
      <c r="O3" s="5"/>
      <c r="P3" s="5"/>
      <c r="Q3" s="65"/>
      <c r="R3" s="5"/>
    </row>
    <row r="4" spans="1:19" s="1" customFormat="1">
      <c r="A4" s="20" t="s">
        <v>42</v>
      </c>
      <c r="B4" s="29">
        <v>15</v>
      </c>
      <c r="C4" s="7">
        <v>1</v>
      </c>
      <c r="D4" s="5"/>
      <c r="E4" s="5"/>
      <c r="F4" s="5"/>
      <c r="G4" s="5"/>
      <c r="H4" s="5"/>
      <c r="I4" s="8">
        <v>60</v>
      </c>
      <c r="K4" s="3"/>
      <c r="L4" s="5"/>
      <c r="M4" s="5"/>
      <c r="N4" s="5"/>
      <c r="O4" s="5"/>
      <c r="P4" s="5"/>
      <c r="Q4" s="65"/>
      <c r="R4" s="5"/>
    </row>
    <row r="5" spans="1:19" s="1" customFormat="1">
      <c r="A5" s="19" t="s">
        <v>43</v>
      </c>
      <c r="B5" s="18">
        <v>19</v>
      </c>
      <c r="C5" s="7">
        <v>1</v>
      </c>
      <c r="D5" s="5"/>
      <c r="E5" s="5"/>
      <c r="F5" s="5"/>
      <c r="G5" s="5"/>
      <c r="H5" s="5"/>
      <c r="I5" s="8">
        <v>60</v>
      </c>
      <c r="K5" s="3"/>
      <c r="L5" s="5"/>
      <c r="M5" s="5"/>
      <c r="N5" s="5"/>
      <c r="O5" s="5"/>
      <c r="P5" s="5"/>
      <c r="Q5" s="65"/>
      <c r="R5" s="5"/>
    </row>
    <row r="6" spans="1:19" s="1" customFormat="1">
      <c r="D6" s="5"/>
      <c r="E6" s="5"/>
      <c r="F6" s="5"/>
      <c r="G6" s="5"/>
      <c r="H6" s="5"/>
      <c r="K6" s="3"/>
      <c r="L6" s="5"/>
      <c r="M6" s="5"/>
      <c r="N6" s="5"/>
      <c r="O6" s="5"/>
      <c r="P6" s="5"/>
      <c r="Q6" s="65"/>
      <c r="R6" s="5"/>
    </row>
    <row r="7" spans="1:19" s="1" customFormat="1">
      <c r="A7" s="2" t="str">
        <f>CONCATENATE("X--&gt;","F(",B4,";",B5,")")</f>
        <v>X--&gt;F(15;19)</v>
      </c>
      <c r="B7" s="2" t="str">
        <f>IF(B5&lt;5,"",CONCATENATE("E(X)=",ROUND(B5/(B5-2),1),"; D(X)=",ROUND((2*(B5^2)*(1+(B5-2)/B4))/((B5-2)*(B5-2)*(B5-4)),1)))</f>
        <v>E(X)=1,1; D(X)=0,4</v>
      </c>
      <c r="D7" s="5"/>
      <c r="E7" s="5"/>
      <c r="F7" s="5"/>
      <c r="G7" s="5"/>
      <c r="H7" s="5"/>
      <c r="K7" s="3"/>
      <c r="L7" s="5"/>
      <c r="M7" s="5"/>
      <c r="N7" s="5"/>
      <c r="O7" s="5"/>
      <c r="P7" s="5"/>
      <c r="Q7" s="65"/>
      <c r="R7" s="5"/>
    </row>
    <row r="8" spans="1:19" s="1" customFormat="1">
      <c r="D8" s="5"/>
      <c r="E8" s="5"/>
      <c r="F8" s="5"/>
      <c r="G8" s="5"/>
      <c r="H8" s="5"/>
      <c r="K8" s="3"/>
      <c r="L8" s="55"/>
      <c r="M8" s="55"/>
      <c r="N8" s="55"/>
      <c r="O8" s="55"/>
      <c r="P8" s="55"/>
      <c r="Q8" s="55"/>
      <c r="R8" s="55"/>
    </row>
    <row r="9" spans="1:19" s="1" customFormat="1">
      <c r="D9" s="5"/>
      <c r="E9" s="5"/>
      <c r="F9" s="5"/>
      <c r="G9" s="5"/>
      <c r="H9" s="5"/>
      <c r="K9" s="3"/>
      <c r="L9" s="55" t="s">
        <v>0</v>
      </c>
      <c r="M9" s="55" t="s">
        <v>44</v>
      </c>
      <c r="N9" s="55" t="s">
        <v>45</v>
      </c>
      <c r="O9" s="55" t="s">
        <v>46</v>
      </c>
      <c r="P9" s="55" t="s">
        <v>1</v>
      </c>
      <c r="Q9" s="55" t="s">
        <v>8</v>
      </c>
      <c r="R9" s="55"/>
    </row>
    <row r="10" spans="1:19" s="1" customFormat="1">
      <c r="D10" s="5"/>
      <c r="E10" s="5"/>
      <c r="F10" s="5"/>
      <c r="G10" s="5"/>
      <c r="H10" s="5"/>
      <c r="K10" s="3"/>
      <c r="L10" s="56">
        <v>0.01</v>
      </c>
      <c r="M10" s="55">
        <f>IF($B$4=1,SQRT(PI()),IF(ROUND($B$4/2,0)=($B$4/2),FACT(($B$4-2)/2),((FACTDOUBLE($B$4-2))*SQRT(PI()))/(2^(($B$4-1)/2))))</f>
        <v>1871.2543057977882</v>
      </c>
      <c r="N10" s="55">
        <f>IF($B$5=1,SQRT(PI()),IF(ROUND($B$5/2,0)=($B$5/2),FACT(($B$5-2)/2),((FACTDOUBLE($B$5-2))*SQRT(PI()))/(2^(($B$5-1)/2))))</f>
        <v>119292.461994609</v>
      </c>
      <c r="O10" s="55">
        <f>IF(($B$4+$B$5)=1,SQRT(PI()),IF(ROUND(($B$4+$B$5)/2,0)=(($B$4+$B$5)/2),FACT((($B$4+$B$5)-2)/2),((FACTDOUBLE(($B$4+$B$5)-2))*SQRT(PI()))/(2^((($B$4+$B$5)-1)/2))))</f>
        <v>20922789888000</v>
      </c>
      <c r="P10" s="55">
        <f>($O$10/($M$10*$N$10))*(($B$4/$B$5)^($B$4/2))*(L10^(($B$4/2)-1))*((1+($B$4/$B$5)*L10)^(-($B$4+$B$5)/2))</f>
        <v>1.3926699349484004E-9</v>
      </c>
      <c r="Q10" s="56">
        <f>1-FDIST(L10,$B$4,$B$5)</f>
        <v>1.8863799411406035E-12</v>
      </c>
      <c r="R10" s="55"/>
    </row>
    <row r="11" spans="1:19" s="1" customFormat="1">
      <c r="D11" s="5"/>
      <c r="E11" s="5"/>
      <c r="F11" s="5"/>
      <c r="G11" s="5"/>
      <c r="H11" s="5"/>
      <c r="K11" s="3"/>
      <c r="L11" s="55">
        <v>0.03</v>
      </c>
      <c r="M11" s="55"/>
      <c r="N11" s="55"/>
      <c r="O11" s="55"/>
      <c r="P11" s="55">
        <f t="shared" ref="P11:P74" si="0">($O$10/($M$10*$N$10))*(($B$4/$B$5)^($B$4/2))*(L11^(($B$4/2)-1))*((1+($B$4/$B$5)*L11)^(-($B$4+$B$5)/2))</f>
        <v>1.35011975127044E-6</v>
      </c>
      <c r="Q11" s="56">
        <f t="shared" ref="Q11:Q74" si="1">1-FDIST(L11,$B$4,$B$5)</f>
        <v>5.6618050248147256E-9</v>
      </c>
      <c r="R11" s="55"/>
    </row>
    <row r="12" spans="1:19" s="1" customFormat="1">
      <c r="D12" s="5"/>
      <c r="E12" s="5"/>
      <c r="F12" s="5"/>
      <c r="G12" s="5"/>
      <c r="H12" s="5"/>
      <c r="K12" s="3"/>
      <c r="L12" s="56">
        <v>0.05</v>
      </c>
      <c r="M12" s="55"/>
      <c r="N12" s="55"/>
      <c r="O12" s="55"/>
      <c r="P12" s="55">
        <f t="shared" si="0"/>
        <v>2.8799288611134178E-5</v>
      </c>
      <c r="Q12" s="56">
        <f t="shared" si="1"/>
        <v>2.0770355646515526E-7</v>
      </c>
      <c r="R12" s="55"/>
    </row>
    <row r="13" spans="1:19" s="1" customFormat="1">
      <c r="D13" s="5"/>
      <c r="E13" s="5"/>
      <c r="F13" s="5"/>
      <c r="G13" s="5"/>
      <c r="H13" s="5"/>
      <c r="K13" s="3"/>
      <c r="L13" s="55">
        <v>7.0000000000000007E-2</v>
      </c>
      <c r="M13" s="55"/>
      <c r="N13" s="55"/>
      <c r="O13" s="55"/>
      <c r="P13" s="55">
        <f t="shared" si="0"/>
        <v>1.985684670814339E-4</v>
      </c>
      <c r="Q13" s="56">
        <f t="shared" si="1"/>
        <v>2.0686858172025424E-6</v>
      </c>
      <c r="R13" s="55"/>
    </row>
    <row r="14" spans="1:19" s="1" customFormat="1">
      <c r="D14" s="5"/>
      <c r="E14" s="5"/>
      <c r="F14" s="5"/>
      <c r="G14" s="5"/>
      <c r="H14" s="5"/>
      <c r="K14" s="3"/>
      <c r="L14" s="56">
        <v>0.09</v>
      </c>
      <c r="M14" s="55"/>
      <c r="N14" s="55"/>
      <c r="O14" s="55"/>
      <c r="P14" s="55">
        <f t="shared" si="0"/>
        <v>7.9013029203857214E-4</v>
      </c>
      <c r="Q14" s="56">
        <f t="shared" si="1"/>
        <v>1.0919128584307991E-5</v>
      </c>
      <c r="R14" s="55"/>
    </row>
    <row r="15" spans="1:19" s="1" customFormat="1">
      <c r="D15" s="5"/>
      <c r="E15" s="5"/>
      <c r="F15" s="5"/>
      <c r="G15" s="5"/>
      <c r="H15" s="5"/>
      <c r="K15" s="3"/>
      <c r="L15" s="55">
        <v>0.11</v>
      </c>
      <c r="M15" s="55"/>
      <c r="N15" s="55"/>
      <c r="O15" s="55"/>
      <c r="P15" s="55">
        <f t="shared" si="0"/>
        <v>2.2705388273482905E-3</v>
      </c>
      <c r="Q15" s="56">
        <f t="shared" si="1"/>
        <v>3.9563848142076807E-5</v>
      </c>
      <c r="R15" s="55"/>
    </row>
    <row r="16" spans="1:19" s="1" customFormat="1">
      <c r="D16" s="5"/>
      <c r="E16" s="5"/>
      <c r="F16" s="5"/>
      <c r="G16" s="5"/>
      <c r="H16" s="5"/>
      <c r="K16" s="3"/>
      <c r="L16" s="56">
        <v>0.13</v>
      </c>
      <c r="M16" s="55"/>
      <c r="N16" s="55"/>
      <c r="O16" s="55"/>
      <c r="P16" s="55">
        <f t="shared" si="0"/>
        <v>5.2628471531305362E-3</v>
      </c>
      <c r="Q16" s="56">
        <f t="shared" si="1"/>
        <v>1.1180049662062874E-4</v>
      </c>
      <c r="R16" s="55"/>
    </row>
    <row r="17" spans="4:18" s="1" customFormat="1">
      <c r="D17" s="5"/>
      <c r="E17" s="5"/>
      <c r="F17" s="5"/>
      <c r="G17" s="5"/>
      <c r="H17" s="5"/>
      <c r="K17" s="3"/>
      <c r="L17" s="55">
        <v>0.15</v>
      </c>
      <c r="M17" s="55"/>
      <c r="N17" s="55"/>
      <c r="O17" s="55"/>
      <c r="P17" s="55">
        <f t="shared" si="0"/>
        <v>1.0476319398766393E-2</v>
      </c>
      <c r="Q17" s="56">
        <f t="shared" si="1"/>
        <v>2.6488521484224758E-4</v>
      </c>
      <c r="R17" s="55"/>
    </row>
    <row r="18" spans="4:18" s="1" customFormat="1">
      <c r="D18" s="5"/>
      <c r="E18" s="5"/>
      <c r="F18" s="5"/>
      <c r="G18" s="5"/>
      <c r="H18" s="5"/>
      <c r="K18" s="3"/>
      <c r="L18" s="56">
        <v>0.17</v>
      </c>
      <c r="M18" s="55"/>
      <c r="N18" s="55"/>
      <c r="O18" s="55"/>
      <c r="P18" s="55">
        <f t="shared" si="0"/>
        <v>1.8622232897223263E-2</v>
      </c>
      <c r="Q18" s="56">
        <f t="shared" si="1"/>
        <v>5.5042048814823996E-4</v>
      </c>
      <c r="R18" s="55"/>
    </row>
    <row r="19" spans="4:18" s="1" customFormat="1">
      <c r="D19" s="5"/>
      <c r="E19" s="5"/>
      <c r="F19" s="5"/>
      <c r="G19" s="5"/>
      <c r="H19" s="5"/>
      <c r="K19" s="3"/>
      <c r="L19" s="55">
        <v>0.19</v>
      </c>
      <c r="M19" s="55"/>
      <c r="N19" s="55"/>
      <c r="O19" s="55"/>
      <c r="P19" s="55">
        <f t="shared" si="0"/>
        <v>3.0334813923023108E-2</v>
      </c>
      <c r="Q19" s="56">
        <f t="shared" si="1"/>
        <v>1.0335837910085965E-3</v>
      </c>
      <c r="R19" s="55"/>
    </row>
    <row r="20" spans="4:18" s="1" customFormat="1">
      <c r="D20" s="5"/>
      <c r="E20" s="5"/>
      <c r="F20" s="5"/>
      <c r="G20" s="5"/>
      <c r="H20" s="5"/>
      <c r="K20" s="3"/>
      <c r="L20" s="56">
        <v>0.21</v>
      </c>
      <c r="M20" s="55"/>
      <c r="N20" s="55"/>
      <c r="O20" s="55"/>
      <c r="P20" s="55">
        <f t="shared" si="0"/>
        <v>4.6109395389639221E-2</v>
      </c>
      <c r="Q20" s="56">
        <f t="shared" si="1"/>
        <v>1.7909332952074086E-3</v>
      </c>
      <c r="R20" s="55"/>
    </row>
    <row r="21" spans="4:18" s="1" customFormat="1">
      <c r="D21" s="5"/>
      <c r="E21" s="5"/>
      <c r="F21" s="5"/>
      <c r="G21" s="5"/>
      <c r="H21" s="5"/>
      <c r="K21" s="3"/>
      <c r="L21" s="55">
        <v>0.23</v>
      </c>
      <c r="M21" s="55"/>
      <c r="N21" s="55"/>
      <c r="O21" s="55"/>
      <c r="P21" s="55">
        <f t="shared" si="0"/>
        <v>6.6262908506725463E-2</v>
      </c>
      <c r="Q21" s="56">
        <f t="shared" si="1"/>
        <v>2.9071964616266266E-3</v>
      </c>
      <c r="R21" s="55"/>
    </row>
    <row r="22" spans="4:18" s="1" customFormat="1">
      <c r="D22" s="5"/>
      <c r="E22" s="5"/>
      <c r="F22" s="5"/>
      <c r="G22" s="5"/>
      <c r="H22" s="5"/>
      <c r="K22" s="3"/>
      <c r="L22" s="56">
        <v>0.25</v>
      </c>
      <c r="M22" s="55"/>
      <c r="N22" s="55"/>
      <c r="O22" s="55"/>
      <c r="P22" s="55">
        <f t="shared" si="0"/>
        <v>9.0916701467927533E-2</v>
      </c>
      <c r="Q22" s="56">
        <f t="shared" si="1"/>
        <v>4.4714949015290939E-3</v>
      </c>
      <c r="R22" s="55"/>
    </row>
    <row r="23" spans="4:18" s="1" customFormat="1">
      <c r="D23" s="5"/>
      <c r="E23" s="5"/>
      <c r="F23" s="5"/>
      <c r="G23" s="5"/>
      <c r="H23" s="5"/>
      <c r="K23" s="3"/>
      <c r="L23" s="55">
        <v>0.27</v>
      </c>
      <c r="M23" s="55"/>
      <c r="N23" s="55"/>
      <c r="O23" s="55"/>
      <c r="P23" s="55">
        <f t="shared" si="0"/>
        <v>0.11999857616679377</v>
      </c>
      <c r="Q23" s="56">
        <f t="shared" si="1"/>
        <v>6.5734246229551818E-3</v>
      </c>
      <c r="R23" s="55"/>
    </row>
    <row r="24" spans="4:18" s="1" customFormat="1">
      <c r="D24" s="5"/>
      <c r="E24" s="5"/>
      <c r="F24" s="5"/>
      <c r="G24" s="5"/>
      <c r="H24" s="5"/>
      <c r="K24" s="3"/>
      <c r="L24" s="56">
        <v>0.28999999999999998</v>
      </c>
      <c r="M24" s="55"/>
      <c r="N24" s="55"/>
      <c r="O24" s="55"/>
      <c r="P24" s="55">
        <f t="shared" si="0"/>
        <v>0.15325948939192491</v>
      </c>
      <c r="Q24" s="56">
        <f t="shared" si="1"/>
        <v>9.2993317496314898E-3</v>
      </c>
      <c r="R24" s="55"/>
    </row>
    <row r="25" spans="4:18" s="1" customFormat="1">
      <c r="D25" s="5"/>
      <c r="E25" s="5"/>
      <c r="F25" s="5"/>
      <c r="G25" s="5"/>
      <c r="H25" s="5"/>
      <c r="K25" s="3"/>
      <c r="L25" s="55">
        <v>0.31</v>
      </c>
      <c r="M25" s="55"/>
      <c r="N25" s="55"/>
      <c r="O25" s="55"/>
      <c r="P25" s="55">
        <f t="shared" si="0"/>
        <v>0.19030008179824764</v>
      </c>
      <c r="Q25" s="56">
        <f t="shared" si="1"/>
        <v>1.2729028409994902E-2</v>
      </c>
      <c r="R25" s="55"/>
    </row>
    <row r="26" spans="4:18" s="1" customFormat="1">
      <c r="D26" s="5"/>
      <c r="E26" s="5"/>
      <c r="F26" s="5"/>
      <c r="G26" s="5"/>
      <c r="H26" s="5"/>
      <c r="K26" s="3"/>
      <c r="L26" s="56">
        <v>0.33</v>
      </c>
      <c r="M26" s="55"/>
      <c r="N26" s="55"/>
      <c r="O26" s="55"/>
      <c r="P26" s="55">
        <f t="shared" si="0"/>
        <v>0.23060262079805735</v>
      </c>
      <c r="Q26" s="56">
        <f t="shared" si="1"/>
        <v>1.6933100117564548E-2</v>
      </c>
      <c r="R26" s="55"/>
    </row>
    <row r="27" spans="4:18" s="1" customFormat="1">
      <c r="D27" s="5"/>
      <c r="E27" s="5"/>
      <c r="F27" s="5"/>
      <c r="G27" s="5"/>
      <c r="H27" s="5"/>
      <c r="K27" s="3"/>
      <c r="L27" s="55">
        <v>0.35</v>
      </c>
      <c r="M27" s="55"/>
      <c r="N27" s="55"/>
      <c r="O27" s="55"/>
      <c r="P27" s="55">
        <f t="shared" si="0"/>
        <v>0.27356472082842209</v>
      </c>
      <c r="Q27" s="56">
        <f t="shared" si="1"/>
        <v>2.1970875108589527E-2</v>
      </c>
      <c r="R27" s="55"/>
    </row>
    <row r="28" spans="4:18" s="1" customFormat="1">
      <c r="D28" s="5"/>
      <c r="E28" s="5"/>
      <c r="F28" s="5"/>
      <c r="G28" s="5"/>
      <c r="H28" s="5"/>
      <c r="K28" s="3"/>
      <c r="L28" s="56">
        <v>0.37</v>
      </c>
      <c r="M28" s="55"/>
      <c r="N28" s="55"/>
      <c r="O28" s="55"/>
      <c r="P28" s="55">
        <f t="shared" si="0"/>
        <v>0.31853209495678125</v>
      </c>
      <c r="Q28" s="56">
        <f t="shared" si="1"/>
        <v>2.7889062236019502E-2</v>
      </c>
      <c r="R28" s="55"/>
    </row>
    <row r="29" spans="4:18" s="1" customFormat="1">
      <c r="D29" s="5"/>
      <c r="E29" s="5"/>
      <c r="F29" s="5"/>
      <c r="G29" s="5"/>
      <c r="H29" s="5"/>
      <c r="K29" s="3"/>
      <c r="L29" s="55">
        <v>0.39</v>
      </c>
      <c r="M29" s="55"/>
      <c r="N29" s="55"/>
      <c r="O29" s="55"/>
      <c r="P29" s="55">
        <f t="shared" si="0"/>
        <v>0.36482844724626196</v>
      </c>
      <c r="Q29" s="56">
        <f t="shared" si="1"/>
        <v>3.4721017794407172E-2</v>
      </c>
      <c r="R29" s="55"/>
    </row>
    <row r="30" spans="4:18" s="1" customFormat="1">
      <c r="D30" s="5"/>
      <c r="E30" s="5"/>
      <c r="F30" s="5"/>
      <c r="G30" s="5"/>
      <c r="H30" s="5"/>
      <c r="K30" s="3"/>
      <c r="L30" s="56">
        <v>0.41</v>
      </c>
      <c r="M30" s="55"/>
      <c r="N30" s="55"/>
      <c r="O30" s="55"/>
      <c r="P30" s="55">
        <f t="shared" si="0"/>
        <v>0.41178135685178358</v>
      </c>
      <c r="Q30" s="56">
        <f t="shared" si="1"/>
        <v>4.2486571481947899E-2</v>
      </c>
      <c r="R30" s="55"/>
    </row>
    <row r="31" spans="4:18" s="1" customFormat="1">
      <c r="D31" s="5"/>
      <c r="E31" s="5"/>
      <c r="F31" s="5"/>
      <c r="G31" s="5"/>
      <c r="H31" s="5"/>
      <c r="K31" s="3"/>
      <c r="L31" s="55">
        <v>0.43</v>
      </c>
      <c r="M31" s="55"/>
      <c r="N31" s="55"/>
      <c r="O31" s="55"/>
      <c r="P31" s="55">
        <f t="shared" si="0"/>
        <v>0.45874360077128762</v>
      </c>
      <c r="Q31" s="56">
        <f t="shared" si="1"/>
        <v>5.1192324936163214E-2</v>
      </c>
      <c r="R31" s="55"/>
    </row>
    <row r="32" spans="4:18" s="1" customFormat="1">
      <c r="D32" s="5"/>
      <c r="E32" s="5"/>
      <c r="F32" s="5"/>
      <c r="G32" s="5"/>
      <c r="H32" s="5"/>
      <c r="K32" s="3"/>
      <c r="L32" s="56">
        <v>0.45</v>
      </c>
      <c r="M32" s="55"/>
      <c r="N32" s="55"/>
      <c r="O32" s="55"/>
      <c r="P32" s="55">
        <f t="shared" si="0"/>
        <v>0.50510981019766377</v>
      </c>
      <c r="Q32" s="56">
        <f t="shared" si="1"/>
        <v>6.0832329936778562E-2</v>
      </c>
      <c r="R32" s="55"/>
    </row>
    <row r="33" spans="4:18" s="1" customFormat="1">
      <c r="D33" s="5"/>
      <c r="E33" s="5"/>
      <c r="F33" s="5"/>
      <c r="G33" s="5"/>
      <c r="H33" s="5"/>
      <c r="K33" s="3"/>
      <c r="L33" s="55">
        <v>0.47</v>
      </c>
      <c r="M33" s="55"/>
      <c r="N33" s="55"/>
      <c r="O33" s="55"/>
      <c r="P33" s="55">
        <f t="shared" si="0"/>
        <v>0.55032866950150183</v>
      </c>
      <c r="Q33" s="56">
        <f t="shared" si="1"/>
        <v>7.1389054355067594E-2</v>
      </c>
      <c r="R33" s="55"/>
    </row>
    <row r="34" spans="4:18" s="1" customFormat="1">
      <c r="D34" s="5"/>
      <c r="E34" s="5"/>
      <c r="F34" s="5"/>
      <c r="G34" s="5"/>
      <c r="H34" s="5"/>
      <c r="K34" s="3"/>
      <c r="L34" s="56">
        <v>0.49</v>
      </c>
      <c r="M34" s="55"/>
      <c r="N34" s="55"/>
      <c r="O34" s="55"/>
      <c r="P34" s="55">
        <f t="shared" si="0"/>
        <v>0.5939110685247454</v>
      </c>
      <c r="Q34" s="56">
        <f t="shared" si="1"/>
        <v>8.2834551912225551E-2</v>
      </c>
      <c r="R34" s="55"/>
    </row>
    <row r="35" spans="4:18" s="1" customFormat="1">
      <c r="D35" s="5"/>
      <c r="E35" s="5"/>
      <c r="F35" s="5"/>
      <c r="G35" s="5"/>
      <c r="H35" s="5"/>
      <c r="K35" s="3"/>
      <c r="L35" s="55">
        <v>0.51</v>
      </c>
      <c r="M35" s="55"/>
      <c r="N35" s="55"/>
      <c r="O35" s="55"/>
      <c r="P35" s="55">
        <f t="shared" si="0"/>
        <v>0.63543473153396535</v>
      </c>
      <c r="Q35" s="56">
        <f t="shared" si="1"/>
        <v>9.5131756902611997E-2</v>
      </c>
      <c r="R35" s="55"/>
    </row>
    <row r="36" spans="4:18" s="1" customFormat="1">
      <c r="D36" s="5"/>
      <c r="E36" s="5"/>
      <c r="F36" s="5"/>
      <c r="G36" s="5"/>
      <c r="H36" s="5"/>
      <c r="K36" s="3"/>
      <c r="L36" s="56">
        <v>0.53</v>
      </c>
      <c r="M36" s="55"/>
      <c r="N36" s="55"/>
      <c r="O36" s="55"/>
      <c r="P36" s="55">
        <f t="shared" si="0"/>
        <v>0.67454589207102633</v>
      </c>
      <c r="Q36" s="56">
        <f t="shared" si="1"/>
        <v>0.10823584270676323</v>
      </c>
      <c r="R36" s="55"/>
    </row>
    <row r="37" spans="4:18" s="1" customFormat="1">
      <c r="D37" s="5"/>
      <c r="E37" s="5"/>
      <c r="F37" s="5"/>
      <c r="G37" s="5"/>
      <c r="H37" s="5"/>
      <c r="K37" s="3"/>
      <c r="L37" s="55">
        <v>0.55000000000000004</v>
      </c>
      <c r="M37" s="55"/>
      <c r="N37" s="55"/>
      <c r="O37" s="55"/>
      <c r="P37" s="55">
        <f t="shared" si="0"/>
        <v>0.71095858139130053</v>
      </c>
      <c r="Q37" s="56">
        <f t="shared" si="1"/>
        <v>0.12209558823808464</v>
      </c>
      <c r="R37" s="55"/>
    </row>
    <row r="38" spans="4:18" s="1" customFormat="1">
      <c r="D38" s="5"/>
      <c r="E38" s="5"/>
      <c r="F38" s="5"/>
      <c r="G38" s="5"/>
      <c r="H38" s="5"/>
      <c r="K38" s="3"/>
      <c r="L38" s="56">
        <v>0.56999999999999995</v>
      </c>
      <c r="M38" s="55"/>
      <c r="N38" s="55"/>
      <c r="O38" s="55"/>
      <c r="P38" s="55">
        <f t="shared" si="0"/>
        <v>0.74445206508728057</v>
      </c>
      <c r="Q38" s="56">
        <f t="shared" si="1"/>
        <v>0.1366547109295313</v>
      </c>
      <c r="R38" s="55"/>
    </row>
    <row r="39" spans="4:18" s="1" customFormat="1">
      <c r="D39" s="5"/>
      <c r="E39" s="5"/>
      <c r="F39" s="5"/>
      <c r="G39" s="5"/>
      <c r="H39" s="5"/>
      <c r="K39" s="3"/>
      <c r="L39" s="55">
        <v>0.59</v>
      </c>
      <c r="M39" s="55"/>
      <c r="N39" s="55"/>
      <c r="O39" s="55"/>
      <c r="P39" s="55">
        <f t="shared" si="0"/>
        <v>0.77486691030932553</v>
      </c>
      <c r="Q39" s="56">
        <f t="shared" si="1"/>
        <v>0.15185313400442757</v>
      </c>
      <c r="R39" s="55"/>
    </row>
    <row r="40" spans="4:18" s="1" customFormat="1">
      <c r="D40" s="5"/>
      <c r="E40" s="5"/>
      <c r="F40" s="5"/>
      <c r="G40" s="5"/>
      <c r="H40" s="5"/>
      <c r="K40" s="3"/>
      <c r="L40" s="56">
        <v>0.61</v>
      </c>
      <c r="M40" s="55"/>
      <c r="N40" s="55"/>
      <c r="O40" s="55"/>
      <c r="P40" s="55">
        <f t="shared" si="0"/>
        <v>0.80210010405542009</v>
      </c>
      <c r="Q40" s="56">
        <f t="shared" si="1"/>
        <v>0.16762816495550481</v>
      </c>
      <c r="R40" s="55"/>
    </row>
    <row r="41" spans="4:18" s="1" customFormat="1">
      <c r="D41" s="5"/>
      <c r="E41" s="5"/>
      <c r="F41" s="5"/>
      <c r="G41" s="5"/>
      <c r="H41" s="5"/>
      <c r="K41" s="3"/>
      <c r="L41" s="55">
        <v>0.63</v>
      </c>
      <c r="M41" s="55"/>
      <c r="N41" s="55"/>
      <c r="O41" s="55"/>
      <c r="P41" s="55">
        <f t="shared" si="0"/>
        <v>0.82609957801062983</v>
      </c>
      <c r="Q41" s="56">
        <f t="shared" si="1"/>
        <v>0.18391556991648961</v>
      </c>
      <c r="R41" s="55"/>
    </row>
    <row r="42" spans="4:18" s="1" customFormat="1">
      <c r="D42" s="5"/>
      <c r="E42" s="5"/>
      <c r="F42" s="5"/>
      <c r="G42" s="5"/>
      <c r="H42" s="5"/>
      <c r="K42" s="3"/>
      <c r="L42" s="56">
        <v>0.65</v>
      </c>
      <c r="M42" s="55"/>
      <c r="N42" s="55"/>
      <c r="O42" s="55"/>
      <c r="P42" s="55">
        <f t="shared" si="0"/>
        <v>0.84685843194059229</v>
      </c>
      <c r="Q42" s="56">
        <f t="shared" si="1"/>
        <v>0.20065053507998876</v>
      </c>
      <c r="R42" s="55"/>
    </row>
    <row r="43" spans="4:18" s="1" customFormat="1">
      <c r="D43" s="5"/>
      <c r="E43" s="5"/>
      <c r="F43" s="5"/>
      <c r="G43" s="5"/>
      <c r="H43" s="5"/>
      <c r="K43" s="3"/>
      <c r="L43" s="55">
        <v>0.67</v>
      </c>
      <c r="M43" s="55"/>
      <c r="N43" s="55"/>
      <c r="O43" s="55"/>
      <c r="P43" s="55">
        <f t="shared" si="0"/>
        <v>0.86440908858784815</v>
      </c>
      <c r="Q43" s="56">
        <f t="shared" si="1"/>
        <v>0.2177685115558895</v>
      </c>
      <c r="R43" s="55"/>
    </row>
    <row r="44" spans="4:18" s="1" customFormat="1">
      <c r="D44" s="5"/>
      <c r="E44" s="5"/>
      <c r="F44" s="5"/>
      <c r="G44" s="5"/>
      <c r="H44" s="5"/>
      <c r="K44" s="3"/>
      <c r="L44" s="56">
        <v>0.69</v>
      </c>
      <c r="M44" s="55"/>
      <c r="N44" s="55"/>
      <c r="O44" s="55"/>
      <c r="P44" s="55">
        <f t="shared" si="0"/>
        <v>0.87881756004410794</v>
      </c>
      <c r="Q44" s="56">
        <f t="shared" si="1"/>
        <v>0.23520594418269947</v>
      </c>
      <c r="R44" s="55"/>
    </row>
    <row r="45" spans="4:18" s="1" customFormat="1">
      <c r="D45" s="5"/>
      <c r="E45" s="5"/>
      <c r="F45" s="5"/>
      <c r="G45" s="5"/>
      <c r="H45" s="5"/>
      <c r="K45" s="3"/>
      <c r="L45" s="55">
        <v>0.71</v>
      </c>
      <c r="M45" s="55"/>
      <c r="N45" s="55"/>
      <c r="O45" s="55"/>
      <c r="P45" s="55">
        <f t="shared" si="0"/>
        <v>0.89017795943297739</v>
      </c>
      <c r="Q45" s="56">
        <f t="shared" si="1"/>
        <v>0.25290088793063981</v>
      </c>
      <c r="R45" s="55"/>
    </row>
    <row r="46" spans="4:18" s="1" customFormat="1">
      <c r="D46" s="5"/>
      <c r="E46" s="5"/>
      <c r="F46" s="5"/>
      <c r="G46" s="5"/>
      <c r="H46" s="5"/>
      <c r="K46" s="3"/>
      <c r="L46" s="56">
        <v>0.73</v>
      </c>
      <c r="M46" s="55"/>
      <c r="N46" s="55"/>
      <c r="O46" s="55"/>
      <c r="P46" s="55">
        <f t="shared" si="0"/>
        <v>0.89860735256907587</v>
      </c>
      <c r="Q46" s="56">
        <f t="shared" si="1"/>
        <v>0.27079351902622784</v>
      </c>
      <c r="R46" s="55"/>
    </row>
    <row r="47" spans="4:18" s="1" customFormat="1">
      <c r="D47" s="5"/>
      <c r="E47" s="5"/>
      <c r="F47" s="5"/>
      <c r="G47" s="5"/>
      <c r="H47" s="5"/>
      <c r="K47" s="3"/>
      <c r="L47" s="55">
        <v>0.75</v>
      </c>
      <c r="M47" s="55"/>
      <c r="N47" s="55"/>
      <c r="O47" s="55"/>
      <c r="P47" s="55">
        <f t="shared" si="0"/>
        <v>0.90424101178097882</v>
      </c>
      <c r="Q47" s="56">
        <f t="shared" si="1"/>
        <v>0.28882654155457099</v>
      </c>
      <c r="R47" s="55"/>
    </row>
    <row r="48" spans="4:18" s="1" customFormat="1">
      <c r="D48" s="5"/>
      <c r="E48" s="5"/>
      <c r="F48" s="5"/>
      <c r="G48" s="5"/>
      <c r="H48" s="5"/>
      <c r="K48" s="3"/>
      <c r="L48" s="56">
        <v>0.77</v>
      </c>
      <c r="M48" s="55"/>
      <c r="N48" s="55"/>
      <c r="O48" s="55"/>
      <c r="P48" s="55">
        <f t="shared" si="0"/>
        <v>0.90722810776682428</v>
      </c>
      <c r="Q48" s="56">
        <f t="shared" si="1"/>
        <v>0.30694551354169941</v>
      </c>
      <c r="R48" s="55"/>
    </row>
    <row r="49" spans="4:18" s="1" customFormat="1">
      <c r="D49" s="5"/>
      <c r="E49" s="5"/>
      <c r="F49" s="5"/>
      <c r="G49" s="5"/>
      <c r="H49" s="5"/>
      <c r="K49" s="3"/>
      <c r="L49" s="55">
        <v>0.79</v>
      </c>
      <c r="M49" s="55"/>
      <c r="N49" s="55"/>
      <c r="O49" s="55"/>
      <c r="P49" s="55">
        <f t="shared" si="0"/>
        <v>0.90772785452828597</v>
      </c>
      <c r="Q49" s="56">
        <f t="shared" si="1"/>
        <v>0.3250990820979307</v>
      </c>
      <c r="R49" s="55"/>
    </row>
    <row r="50" spans="4:18" s="1" customFormat="1">
      <c r="D50" s="5"/>
      <c r="E50" s="5"/>
      <c r="F50" s="5"/>
      <c r="G50" s="5"/>
      <c r="H50" s="5"/>
      <c r="K50" s="3"/>
      <c r="L50" s="56">
        <v>0.81</v>
      </c>
      <c r="M50" s="55"/>
      <c r="N50" s="55"/>
      <c r="O50" s="55"/>
      <c r="P50" s="55">
        <f t="shared" si="0"/>
        <v>0.90590610638332203</v>
      </c>
      <c r="Q50" s="56">
        <f t="shared" si="1"/>
        <v>0.34323915031744368</v>
      </c>
      <c r="R50" s="55"/>
    </row>
    <row r="51" spans="4:18" s="1" customFormat="1">
      <c r="D51" s="5"/>
      <c r="E51" s="5"/>
      <c r="F51" s="5"/>
      <c r="G51" s="5"/>
      <c r="H51" s="5"/>
      <c r="K51" s="3"/>
      <c r="L51" s="55">
        <v>0.83</v>
      </c>
      <c r="M51" s="55"/>
      <c r="N51" s="55"/>
      <c r="O51" s="55"/>
      <c r="P51" s="55">
        <f t="shared" si="0"/>
        <v>0.90193239407764836</v>
      </c>
      <c r="Q51" s="56">
        <f t="shared" si="1"/>
        <v>0.36132097972983157</v>
      </c>
      <c r="R51" s="55"/>
    </row>
    <row r="52" spans="4:18" s="1" customFormat="1">
      <c r="D52" s="5"/>
      <c r="E52" s="5"/>
      <c r="F52" s="5"/>
      <c r="G52" s="5"/>
      <c r="H52" s="5"/>
      <c r="K52" s="3"/>
      <c r="L52" s="56">
        <v>0.85</v>
      </c>
      <c r="M52" s="55"/>
      <c r="N52" s="55"/>
      <c r="O52" s="55"/>
      <c r="P52" s="55">
        <f t="shared" si="0"/>
        <v>0.89597737842359804</v>
      </c>
      <c r="Q52" s="56">
        <f t="shared" si="1"/>
        <v>0.37930323769075613</v>
      </c>
      <c r="R52" s="55"/>
    </row>
    <row r="53" spans="4:18" s="1" customFormat="1">
      <c r="D53" s="5"/>
      <c r="E53" s="5"/>
      <c r="F53" s="5"/>
      <c r="G53" s="5"/>
      <c r="H53" s="5"/>
      <c r="K53" s="3"/>
      <c r="L53" s="55">
        <v>0.87</v>
      </c>
      <c r="M53" s="55"/>
      <c r="N53" s="55"/>
      <c r="O53" s="55"/>
      <c r="P53" s="55">
        <f t="shared" si="0"/>
        <v>0.8882106940769563</v>
      </c>
      <c r="Q53" s="56">
        <f t="shared" si="1"/>
        <v>0.39714799779605814</v>
      </c>
      <c r="R53" s="55"/>
    </row>
    <row r="54" spans="4:18" s="1" customFormat="1">
      <c r="D54" s="5"/>
      <c r="E54" s="5"/>
      <c r="F54" s="5"/>
      <c r="G54" s="5"/>
      <c r="H54" s="5"/>
      <c r="K54" s="3"/>
      <c r="L54" s="56">
        <v>0.89</v>
      </c>
      <c r="M54" s="55"/>
      <c r="N54" s="55"/>
      <c r="O54" s="55"/>
      <c r="P54" s="55">
        <f t="shared" si="0"/>
        <v>0.87879915247071816</v>
      </c>
      <c r="Q54" s="56">
        <f t="shared" si="1"/>
        <v>0.41482070081665867</v>
      </c>
      <c r="R54" s="55"/>
    </row>
    <row r="55" spans="4:18" s="1" customFormat="1">
      <c r="D55" s="5"/>
      <c r="E55" s="5"/>
      <c r="F55" s="5"/>
      <c r="G55" s="5"/>
      <c r="H55" s="5"/>
      <c r="K55" s="3"/>
      <c r="L55" s="55">
        <v>0.91</v>
      </c>
      <c r="M55" s="55"/>
      <c r="N55" s="55"/>
      <c r="O55" s="55"/>
      <c r="P55" s="55">
        <f t="shared" si="0"/>
        <v>0.86790527108499416</v>
      </c>
      <c r="Q55" s="56">
        <f t="shared" si="1"/>
        <v>0.432290083011038</v>
      </c>
      <c r="R55" s="55"/>
    </row>
    <row r="56" spans="4:18" s="1" customFormat="1">
      <c r="D56" s="5"/>
      <c r="E56" s="5"/>
      <c r="F56" s="5"/>
      <c r="G56" s="5"/>
      <c r="H56" s="5"/>
      <c r="K56" s="3"/>
      <c r="L56" s="56">
        <v>0.93</v>
      </c>
      <c r="M56" s="55"/>
      <c r="N56" s="55"/>
      <c r="O56" s="55"/>
      <c r="P56" s="55">
        <f t="shared" si="0"/>
        <v>0.85568609574042809</v>
      </c>
      <c r="Q56" s="56">
        <f t="shared" si="1"/>
        <v>0.44952807800879024</v>
      </c>
      <c r="R56" s="55"/>
    </row>
    <row r="57" spans="4:18" s="1" customFormat="1">
      <c r="D57" s="5"/>
      <c r="E57" s="5"/>
      <c r="F57" s="5"/>
      <c r="G57" s="5"/>
      <c r="H57" s="5"/>
      <c r="K57" s="3"/>
      <c r="L57" s="55">
        <v>0.95</v>
      </c>
      <c r="M57" s="55"/>
      <c r="N57" s="55"/>
      <c r="O57" s="55"/>
      <c r="P57" s="55">
        <f t="shared" si="0"/>
        <v>0.84229228312069826</v>
      </c>
      <c r="Q57" s="56">
        <f t="shared" si="1"/>
        <v>0.46650969779622897</v>
      </c>
      <c r="R57" s="55"/>
    </row>
    <row r="58" spans="4:18" s="1" customFormat="1">
      <c r="D58" s="5"/>
      <c r="E58" s="5"/>
      <c r="F58" s="5"/>
      <c r="G58" s="5"/>
      <c r="H58" s="5"/>
      <c r="K58" s="3"/>
      <c r="L58" s="56">
        <v>0.97</v>
      </c>
      <c r="M58" s="55"/>
      <c r="N58" s="55"/>
      <c r="O58" s="55"/>
      <c r="P58" s="55">
        <f t="shared" si="0"/>
        <v>0.82786741197929581</v>
      </c>
      <c r="Q58" s="56">
        <f t="shared" si="1"/>
        <v>0.48321289769065068</v>
      </c>
      <c r="R58" s="55"/>
    </row>
    <row r="59" spans="4:18" s="1" customFormat="1">
      <c r="D59" s="5"/>
      <c r="E59" s="5"/>
      <c r="F59" s="5"/>
      <c r="G59" s="5"/>
      <c r="H59" s="5"/>
      <c r="K59" s="3"/>
      <c r="L59" s="55">
        <v>0.99</v>
      </c>
      <c r="M59" s="55"/>
      <c r="N59" s="55"/>
      <c r="O59" s="55"/>
      <c r="P59" s="55">
        <f t="shared" si="0"/>
        <v>0.81254749324158337</v>
      </c>
      <c r="Q59" s="56">
        <f t="shared" si="1"/>
        <v>0.49961842957582081</v>
      </c>
      <c r="R59" s="55"/>
    </row>
    <row r="60" spans="4:18" s="1" customFormat="1">
      <c r="D60" s="5"/>
      <c r="E60" s="5"/>
      <c r="F60" s="5"/>
      <c r="G60" s="5"/>
      <c r="H60" s="5"/>
      <c r="K60" s="3"/>
      <c r="L60" s="56">
        <v>1.01</v>
      </c>
      <c r="M60" s="55"/>
      <c r="N60" s="55"/>
      <c r="O60" s="55"/>
      <c r="P60" s="55">
        <f t="shared" si="0"/>
        <v>0.79646065129488863</v>
      </c>
      <c r="Q60" s="56">
        <f t="shared" si="1"/>
        <v>0.51570968709586573</v>
      </c>
      <c r="R60" s="55"/>
    </row>
    <row r="61" spans="4:18" s="1" customFormat="1">
      <c r="D61" s="5"/>
      <c r="E61" s="5"/>
      <c r="F61" s="5"/>
      <c r="G61" s="5"/>
      <c r="H61" s="5"/>
      <c r="K61" s="3"/>
      <c r="L61" s="55">
        <v>1.03</v>
      </c>
      <c r="M61" s="55"/>
      <c r="N61" s="55"/>
      <c r="O61" s="55"/>
      <c r="P61" s="55">
        <f t="shared" si="0"/>
        <v>0.77972695102606171</v>
      </c>
      <c r="Q61" s="56">
        <f t="shared" si="1"/>
        <v>0.53147254356098261</v>
      </c>
      <c r="R61" s="55"/>
    </row>
    <row r="62" spans="4:18" s="1" customFormat="1">
      <c r="D62" s="5"/>
      <c r="E62" s="5"/>
      <c r="F62" s="5"/>
      <c r="G62" s="5"/>
      <c r="H62" s="5"/>
      <c r="K62" s="3"/>
      <c r="L62" s="56">
        <v>1.05</v>
      </c>
      <c r="M62" s="55"/>
      <c r="N62" s="55"/>
      <c r="O62" s="55"/>
      <c r="P62" s="55">
        <f t="shared" si="0"/>
        <v>0.76245834750935182</v>
      </c>
      <c r="Q62" s="56">
        <f t="shared" si="1"/>
        <v>0.54689519907563511</v>
      </c>
      <c r="R62" s="55"/>
    </row>
    <row r="63" spans="4:18" s="1" customFormat="1">
      <c r="D63" s="5"/>
      <c r="E63" s="5"/>
      <c r="F63" s="5"/>
      <c r="G63" s="5"/>
      <c r="H63" s="5"/>
      <c r="K63" s="3"/>
      <c r="L63" s="55">
        <v>1.07</v>
      </c>
      <c r="M63" s="55"/>
      <c r="N63" s="55"/>
      <c r="O63" s="55"/>
      <c r="P63" s="55">
        <f t="shared" si="0"/>
        <v>0.74475873758544964</v>
      </c>
      <c r="Q63" s="56">
        <f t="shared" si="1"/>
        <v>0.56196800593729845</v>
      </c>
      <c r="R63" s="55"/>
    </row>
    <row r="64" spans="4:18" s="1" customFormat="1">
      <c r="D64" s="5"/>
      <c r="E64" s="5"/>
      <c r="F64" s="5"/>
      <c r="G64" s="5"/>
      <c r="H64" s="5"/>
      <c r="K64" s="3"/>
      <c r="L64" s="56">
        <v>1.0900000000000001</v>
      </c>
      <c r="M64" s="55"/>
      <c r="N64" s="55"/>
      <c r="O64" s="55"/>
      <c r="P64" s="55">
        <f t="shared" si="0"/>
        <v>0.72672409484642186</v>
      </c>
      <c r="Q64" s="56">
        <f t="shared" si="1"/>
        <v>0.57668331681221174</v>
      </c>
      <c r="R64" s="55"/>
    </row>
    <row r="65" spans="4:18" s="1" customFormat="1">
      <c r="D65" s="5"/>
      <c r="E65" s="5"/>
      <c r="F65" s="5"/>
      <c r="G65" s="5"/>
      <c r="H65" s="5"/>
      <c r="K65" s="3"/>
      <c r="L65" s="55">
        <v>1.1100000000000001</v>
      </c>
      <c r="M65" s="55"/>
      <c r="N65" s="55"/>
      <c r="O65" s="55"/>
      <c r="P65" s="55">
        <f t="shared" si="0"/>
        <v>0.70844267170834785</v>
      </c>
      <c r="Q65" s="56">
        <f t="shared" si="1"/>
        <v>0.59103532624094735</v>
      </c>
      <c r="R65" s="55"/>
    </row>
    <row r="66" spans="4:18" s="1" customFormat="1">
      <c r="D66" s="5"/>
      <c r="E66" s="5"/>
      <c r="F66" s="5"/>
      <c r="G66" s="5"/>
      <c r="H66" s="5"/>
      <c r="K66" s="3"/>
      <c r="L66" s="56">
        <v>1.1299999999999999</v>
      </c>
      <c r="M66" s="55"/>
      <c r="N66" s="55"/>
      <c r="O66" s="55"/>
      <c r="P66" s="55">
        <f t="shared" si="0"/>
        <v>0.68999525428666741</v>
      </c>
      <c r="Q66" s="56">
        <f t="shared" si="1"/>
        <v>0.60501991868677996</v>
      </c>
      <c r="R66" s="55"/>
    </row>
    <row r="67" spans="4:18" s="1" customFormat="1">
      <c r="D67" s="5"/>
      <c r="E67" s="5"/>
      <c r="F67" s="5"/>
      <c r="G67" s="5"/>
      <c r="H67" s="5"/>
      <c r="K67" s="3"/>
      <c r="L67" s="55">
        <v>1.1499999999999999</v>
      </c>
      <c r="M67" s="55"/>
      <c r="N67" s="55"/>
      <c r="O67" s="55"/>
      <c r="P67" s="55">
        <f t="shared" si="0"/>
        <v>0.67145545767137882</v>
      </c>
      <c r="Q67" s="56">
        <f t="shared" si="1"/>
        <v>0.61863452210467818</v>
      </c>
      <c r="R67" s="55"/>
    </row>
    <row r="68" spans="4:18" s="1" customFormat="1">
      <c r="D68" s="5"/>
      <c r="E68" s="5"/>
      <c r="F68" s="5"/>
      <c r="G68" s="5"/>
      <c r="H68" s="5"/>
      <c r="K68" s="3"/>
      <c r="L68" s="56">
        <v>1.17</v>
      </c>
      <c r="M68" s="55"/>
      <c r="N68" s="55"/>
      <c r="O68" s="55"/>
      <c r="P68" s="55">
        <f t="shared" si="0"/>
        <v>0.65289005092210317</v>
      </c>
      <c r="Q68" s="56">
        <f t="shared" si="1"/>
        <v>0.63187796772938065</v>
      </c>
      <c r="R68" s="55"/>
    </row>
    <row r="69" spans="4:18" s="1" customFormat="1">
      <c r="D69" s="5"/>
      <c r="E69" s="5"/>
      <c r="F69" s="5"/>
      <c r="G69" s="5"/>
      <c r="H69" s="5"/>
      <c r="K69" s="3"/>
      <c r="L69" s="55">
        <v>1.19</v>
      </c>
      <c r="M69" s="55"/>
      <c r="N69" s="55"/>
      <c r="O69" s="55"/>
      <c r="P69" s="55">
        <f t="shared" si="0"/>
        <v>0.63435930266470086</v>
      </c>
      <c r="Q69" s="56">
        <f t="shared" si="1"/>
        <v>0.64475035658334967</v>
      </c>
      <c r="R69" s="55"/>
    </row>
    <row r="70" spans="4:18" s="1" customFormat="1">
      <c r="D70" s="5"/>
      <c r="E70" s="5"/>
      <c r="F70" s="5"/>
      <c r="G70" s="5"/>
      <c r="H70" s="5"/>
      <c r="K70" s="3"/>
      <c r="L70" s="56">
        <v>1.21</v>
      </c>
      <c r="M70" s="55"/>
      <c r="N70" s="55"/>
      <c r="O70" s="55"/>
      <c r="P70" s="55">
        <f t="shared" si="0"/>
        <v>0.61591733957437522</v>
      </c>
      <c r="Q70" s="56">
        <f t="shared" si="1"/>
        <v>0.65725293303726207</v>
      </c>
      <c r="R70" s="55"/>
    </row>
    <row r="71" spans="4:18" s="1" customFormat="1">
      <c r="D71" s="5"/>
      <c r="E71" s="5"/>
      <c r="F71" s="5"/>
      <c r="G71" s="5"/>
      <c r="H71" s="5"/>
      <c r="K71" s="3"/>
      <c r="L71" s="55">
        <v>1.23</v>
      </c>
      <c r="M71" s="55"/>
      <c r="N71" s="55"/>
      <c r="O71" s="55"/>
      <c r="P71" s="55">
        <f t="shared" si="0"/>
        <v>0.59761251128090109</v>
      </c>
      <c r="Q71" s="56">
        <f t="shared" si="1"/>
        <v>0.66938796561416747</v>
      </c>
      <c r="R71" s="55"/>
    </row>
    <row r="72" spans="4:18" s="1" customFormat="1">
      <c r="D72" s="5"/>
      <c r="E72" s="5"/>
      <c r="F72" s="5"/>
      <c r="G72" s="5"/>
      <c r="H72" s="5"/>
      <c r="K72" s="3"/>
      <c r="L72" s="56">
        <v>1.25</v>
      </c>
      <c r="M72" s="55"/>
      <c r="N72" s="55"/>
      <c r="O72" s="55"/>
      <c r="P72" s="55">
        <f t="shared" si="0"/>
        <v>0.57948775633834326</v>
      </c>
      <c r="Q72" s="56">
        <f t="shared" si="1"/>
        <v>0.68115863511047769</v>
      </c>
      <c r="R72" s="55"/>
    </row>
    <row r="73" spans="4:18" s="1" customFormat="1">
      <c r="D73" s="5"/>
      <c r="E73" s="5"/>
      <c r="F73" s="5"/>
      <c r="G73" s="5"/>
      <c r="H73" s="5"/>
      <c r="K73" s="3"/>
      <c r="L73" s="55">
        <v>1.27</v>
      </c>
      <c r="M73" s="55"/>
      <c r="N73" s="55"/>
      <c r="O73" s="55"/>
      <c r="P73" s="55">
        <f t="shared" si="0"/>
        <v>0.56158096487397913</v>
      </c>
      <c r="Q73" s="56">
        <f t="shared" si="1"/>
        <v>0.69256893000968223</v>
      </c>
      <c r="R73" s="55"/>
    </row>
    <row r="74" spans="4:18" s="1" customFormat="1">
      <c r="D74" s="5"/>
      <c r="E74" s="5"/>
      <c r="F74" s="5"/>
      <c r="G74" s="5"/>
      <c r="H74" s="5"/>
      <c r="K74" s="3"/>
      <c r="L74" s="56">
        <v>1.29</v>
      </c>
      <c r="M74" s="55"/>
      <c r="N74" s="55"/>
      <c r="O74" s="55"/>
      <c r="P74" s="55">
        <f t="shared" si="0"/>
        <v>0.54392533437966473</v>
      </c>
      <c r="Q74" s="56">
        <f t="shared" si="1"/>
        <v>0.70362354908572233</v>
      </c>
      <c r="R74" s="55"/>
    </row>
    <row r="75" spans="4:18" s="1" customFormat="1">
      <c r="D75" s="5"/>
      <c r="E75" s="5"/>
      <c r="F75" s="5"/>
      <c r="G75" s="5"/>
      <c r="H75" s="5"/>
      <c r="K75" s="3"/>
      <c r="L75" s="55">
        <v>1.31</v>
      </c>
      <c r="M75" s="55"/>
      <c r="N75" s="55"/>
      <c r="O75" s="55"/>
      <c r="P75" s="55">
        <f t="shared" ref="P75:P138" si="2">($O$10/($M$10*$N$10))*(($B$4/$B$5)^($B$4/2))*(L75^(($B$4/2)-1))*((1+($B$4/$B$5)*L75)^(-($B$4+$B$5)/2))</f>
        <v>0.52654971584448718</v>
      </c>
      <c r="Q75" s="56">
        <f t="shared" ref="Q75:Q138" si="3">1-FDIST(L75,$B$4,$B$5)</f>
        <v>0.71432781102969956</v>
      </c>
      <c r="R75" s="55"/>
    </row>
    <row r="76" spans="4:18" s="1" customFormat="1">
      <c r="D76" s="5"/>
      <c r="E76" s="5"/>
      <c r="F76" s="5"/>
      <c r="G76" s="5"/>
      <c r="H76" s="5"/>
      <c r="K76" s="3"/>
      <c r="L76" s="56">
        <v>1.33</v>
      </c>
      <c r="M76" s="55"/>
      <c r="N76" s="55"/>
      <c r="O76" s="55"/>
      <c r="P76" s="55">
        <f t="shared" si="2"/>
        <v>0.50947894806088811</v>
      </c>
      <c r="Q76" s="56">
        <f t="shared" si="3"/>
        <v>0.72468757088411839</v>
      </c>
      <c r="R76" s="55"/>
    </row>
    <row r="77" spans="4:18" s="1" customFormat="1">
      <c r="D77" s="5"/>
      <c r="E77" s="5"/>
      <c r="F77" s="5"/>
      <c r="G77" s="5"/>
      <c r="H77" s="5"/>
      <c r="K77" s="3"/>
      <c r="L77" s="55">
        <v>1.35</v>
      </c>
      <c r="M77" s="55"/>
      <c r="N77" s="55"/>
      <c r="O77" s="55"/>
      <c r="P77" s="55">
        <f t="shared" si="2"/>
        <v>0.49273417847815165</v>
      </c>
      <c r="Q77" s="56">
        <f t="shared" si="3"/>
        <v>0.73470914303100598</v>
      </c>
      <c r="R77" s="55"/>
    </row>
    <row r="78" spans="4:18" s="1" customFormat="1">
      <c r="D78" s="5"/>
      <c r="E78" s="5"/>
      <c r="F78" s="5"/>
      <c r="G78" s="5"/>
      <c r="H78" s="5"/>
      <c r="K78" s="3"/>
      <c r="L78" s="56">
        <v>1.37</v>
      </c>
      <c r="M78" s="55"/>
      <c r="N78" s="55"/>
      <c r="O78" s="55"/>
      <c r="P78" s="55">
        <f t="shared" si="2"/>
        <v>0.47633316943694859</v>
      </c>
      <c r="Q78" s="56">
        <f t="shared" si="3"/>
        <v>0.74439923045253376</v>
      </c>
      <c r="R78" s="55"/>
    </row>
    <row r="79" spans="4:18" s="1" customFormat="1">
      <c r="D79" s="5"/>
      <c r="E79" s="5"/>
      <c r="F79" s="5"/>
      <c r="G79" s="5"/>
      <c r="H79" s="5"/>
      <c r="K79" s="3"/>
      <c r="L79" s="55">
        <v>1.39</v>
      </c>
      <c r="M79" s="55"/>
      <c r="N79" s="55"/>
      <c r="O79" s="55"/>
      <c r="P79" s="55">
        <f t="shared" si="2"/>
        <v>0.46029058900607445</v>
      </c>
      <c r="Q79" s="56">
        <f t="shared" si="3"/>
        <v>0.75376485996334153</v>
      </c>
      <c r="R79" s="55"/>
    </row>
    <row r="80" spans="4:18" s="1" customFormat="1">
      <c r="D80" s="5"/>
      <c r="E80" s="5"/>
      <c r="F80" s="5"/>
      <c r="G80" s="5"/>
      <c r="H80" s="5"/>
      <c r="K80" s="3"/>
      <c r="L80" s="56">
        <v>1.41</v>
      </c>
      <c r="M80" s="55"/>
      <c r="N80" s="55"/>
      <c r="O80" s="55"/>
      <c r="P80" s="55">
        <f t="shared" si="2"/>
        <v>0.4446182859661354</v>
      </c>
      <c r="Q80" s="56">
        <f t="shared" si="3"/>
        <v>0.76281332310159389</v>
      </c>
      <c r="R80" s="55"/>
    </row>
    <row r="81" spans="4:18" s="1" customFormat="1">
      <c r="D81" s="5"/>
      <c r="E81" s="5"/>
      <c r="F81" s="5"/>
      <c r="G81" s="5"/>
      <c r="H81" s="5"/>
      <c r="K81" s="3"/>
      <c r="L81" s="55">
        <v>1.43</v>
      </c>
      <c r="M81" s="55"/>
      <c r="N81" s="55"/>
      <c r="O81" s="55"/>
      <c r="P81" s="55">
        <f t="shared" si="2"/>
        <v>0.42932554875280354</v>
      </c>
      <c r="Q81" s="56">
        <f t="shared" si="3"/>
        <v>0.77155212289828223</v>
      </c>
      <c r="R81" s="55"/>
    </row>
    <row r="82" spans="4:18" s="1" customFormat="1">
      <c r="D82" s="5"/>
      <c r="E82" s="5"/>
      <c r="F82" s="5"/>
      <c r="G82" s="5"/>
      <c r="H82" s="5"/>
      <c r="K82" s="3"/>
      <c r="L82" s="56">
        <v>1.45</v>
      </c>
      <c r="M82" s="55"/>
      <c r="N82" s="55"/>
      <c r="O82" s="55"/>
      <c r="P82" s="55">
        <f t="shared" si="2"/>
        <v>0.41441934839135058</v>
      </c>
      <c r="Q82" s="56">
        <f t="shared" si="3"/>
        <v>0.77998892287281218</v>
      </c>
      <c r="R82" s="55"/>
    </row>
    <row r="83" spans="4:18" s="1" customFormat="1">
      <c r="D83" s="5"/>
      <c r="E83" s="5"/>
      <c r="F83" s="5"/>
      <c r="G83" s="5"/>
      <c r="H83" s="5"/>
      <c r="K83" s="3"/>
      <c r="L83" s="55">
        <v>1.47</v>
      </c>
      <c r="M83" s="55"/>
      <c r="N83" s="55"/>
      <c r="O83" s="55"/>
      <c r="P83" s="55">
        <f t="shared" si="2"/>
        <v>0.39990456563139798</v>
      </c>
      <c r="Q83" s="56">
        <f t="shared" si="3"/>
        <v>0.78813150652784214</v>
      </c>
      <c r="R83" s="55"/>
    </row>
    <row r="84" spans="4:18" s="1" customFormat="1">
      <c r="D84" s="5"/>
      <c r="E84" s="5"/>
      <c r="F84" s="5"/>
      <c r="G84" s="5"/>
      <c r="H84" s="5"/>
      <c r="K84" s="3"/>
      <c r="L84" s="56">
        <v>1.49</v>
      </c>
      <c r="M84" s="55"/>
      <c r="N84" s="55"/>
      <c r="O84" s="55"/>
      <c r="P84" s="55">
        <f t="shared" si="2"/>
        <v>0.38578420263168894</v>
      </c>
      <c r="Q84" s="56">
        <f t="shared" si="3"/>
        <v>0.79598773519592103</v>
      </c>
      <c r="R84" s="55"/>
    </row>
    <row r="85" spans="4:18" s="1" customFormat="1">
      <c r="D85" s="5"/>
      <c r="E85" s="5"/>
      <c r="F85" s="5"/>
      <c r="G85" s="5"/>
      <c r="H85" s="5"/>
      <c r="K85" s="3"/>
      <c r="L85" s="55">
        <v>1.51</v>
      </c>
      <c r="M85" s="55"/>
      <c r="N85" s="55"/>
      <c r="O85" s="55"/>
      <c r="P85" s="55">
        <f t="shared" si="2"/>
        <v>0.37205957965453695</v>
      </c>
      <c r="Q85" s="56">
        <f t="shared" si="3"/>
        <v>0.80356551311894231</v>
      </c>
      <c r="R85" s="55"/>
    </row>
    <row r="86" spans="4:18" s="1" customFormat="1">
      <c r="D86" s="5"/>
      <c r="E86" s="5"/>
      <c r="F86" s="5"/>
      <c r="G86" s="5"/>
      <c r="H86" s="5"/>
      <c r="K86" s="3"/>
      <c r="L86" s="56">
        <v>1.53</v>
      </c>
      <c r="M86" s="55"/>
      <c r="N86" s="55"/>
      <c r="O86" s="55"/>
      <c r="P86" s="55">
        <f t="shared" si="2"/>
        <v>0.35873051731316735</v>
      </c>
      <c r="Q86" s="56">
        <f t="shared" si="3"/>
        <v>0.81087275565612327</v>
      </c>
      <c r="R86" s="55"/>
    </row>
    <row r="87" spans="4:18" s="1" customFormat="1">
      <c r="D87" s="5"/>
      <c r="E87" s="5"/>
      <c r="F87" s="5"/>
      <c r="G87" s="5"/>
      <c r="H87" s="5"/>
      <c r="K87" s="3"/>
      <c r="L87" s="55">
        <v>1.55</v>
      </c>
      <c r="M87" s="55"/>
      <c r="N87" s="55"/>
      <c r="O87" s="55"/>
      <c r="P87" s="55">
        <f t="shared" si="2"/>
        <v>0.34579550497632211</v>
      </c>
      <c r="Q87" s="56">
        <f t="shared" si="3"/>
        <v>0.81791736099749146</v>
      </c>
      <c r="R87" s="55"/>
    </row>
    <row r="88" spans="4:18" s="1" customFormat="1">
      <c r="D88" s="5"/>
      <c r="E88" s="5"/>
      <c r="F88" s="5"/>
      <c r="G88" s="5"/>
      <c r="H88" s="5"/>
      <c r="K88" s="3"/>
      <c r="L88" s="56">
        <v>1.57</v>
      </c>
      <c r="M88" s="55"/>
      <c r="N88" s="55"/>
      <c r="O88" s="55"/>
      <c r="P88" s="55">
        <f t="shared" si="2"/>
        <v>0.3332518559769414</v>
      </c>
      <c r="Q88" s="56">
        <f t="shared" si="3"/>
        <v>0.82470718511242036</v>
      </c>
      <c r="R88" s="55"/>
    </row>
    <row r="89" spans="4:18" s="1" customFormat="1">
      <c r="D89" s="5"/>
      <c r="E89" s="5"/>
      <c r="F89" s="5"/>
      <c r="G89" s="5"/>
      <c r="H89" s="5"/>
      <c r="K89" s="3"/>
      <c r="L89" s="55">
        <v>1.59</v>
      </c>
      <c r="M89" s="55"/>
      <c r="N89" s="55"/>
      <c r="O89" s="55"/>
      <c r="P89" s="55">
        <f t="shared" si="2"/>
        <v>0.32109585029854354</v>
      </c>
      <c r="Q89" s="56">
        <f t="shared" si="3"/>
        <v>0.83125001967600298</v>
      </c>
      <c r="R89" s="55"/>
    </row>
    <row r="90" spans="4:18" s="1" customFormat="1">
      <c r="D90" s="5"/>
      <c r="E90" s="5"/>
      <c r="F90" s="5"/>
      <c r="G90" s="5"/>
      <c r="H90" s="5"/>
      <c r="K90" s="3"/>
      <c r="L90" s="56">
        <v>1.61</v>
      </c>
      <c r="M90" s="55"/>
      <c r="N90" s="55"/>
      <c r="O90" s="55"/>
      <c r="P90" s="55">
        <f t="shared" si="2"/>
        <v>0.30932286542684478</v>
      </c>
      <c r="Q90" s="56">
        <f t="shared" si="3"/>
        <v>0.8375535727296668</v>
      </c>
      <c r="R90" s="55"/>
    </row>
    <row r="91" spans="4:18" s="1" customFormat="1">
      <c r="D91" s="5"/>
      <c r="E91" s="5"/>
      <c r="F91" s="5"/>
      <c r="G91" s="5"/>
      <c r="H91" s="5"/>
      <c r="K91" s="3"/>
      <c r="L91" s="55">
        <v>1.63</v>
      </c>
      <c r="M91" s="55"/>
      <c r="N91" s="55"/>
      <c r="O91" s="55"/>
      <c r="P91" s="55">
        <f t="shared" si="2"/>
        <v>0.29792749605746055</v>
      </c>
      <c r="Q91" s="56">
        <f t="shared" si="3"/>
        <v>0.84362545184624982</v>
      </c>
      <c r="R91" s="55"/>
    </row>
    <row r="92" spans="4:18" s="1" customFormat="1">
      <c r="D92" s="5"/>
      <c r="E92" s="5"/>
      <c r="F92" s="5"/>
      <c r="G92" s="5"/>
      <c r="H92" s="5"/>
      <c r="K92" s="3"/>
      <c r="L92" s="56">
        <v>1.65</v>
      </c>
      <c r="M92" s="55"/>
      <c r="N92" s="55"/>
      <c r="O92" s="55"/>
      <c r="P92" s="55">
        <f t="shared" si="2"/>
        <v>0.28690366334529516</v>
      </c>
      <c r="Q92" s="56">
        <f t="shared" si="3"/>
        <v>0.8494731495835165</v>
      </c>
      <c r="R92" s="55"/>
    </row>
    <row r="93" spans="4:18" s="1" customFormat="1">
      <c r="D93" s="5"/>
      <c r="E93" s="5"/>
      <c r="F93" s="5"/>
      <c r="G93" s="5"/>
      <c r="H93" s="5"/>
      <c r="K93" s="3"/>
      <c r="L93" s="55">
        <v>1.67</v>
      </c>
      <c r="M93" s="55"/>
      <c r="N93" s="55"/>
      <c r="O93" s="55"/>
      <c r="P93" s="55">
        <f t="shared" si="2"/>
        <v>0.27624471436917819</v>
      </c>
      <c r="Q93" s="56">
        <f t="shared" si="3"/>
        <v>0.85510403102371924</v>
      </c>
      <c r="R93" s="55"/>
    </row>
    <row r="94" spans="4:18" s="1" customFormat="1">
      <c r="D94" s="5"/>
      <c r="E94" s="5"/>
      <c r="F94" s="5"/>
      <c r="G94" s="5"/>
      <c r="H94" s="5"/>
      <c r="K94" s="3"/>
      <c r="L94" s="56">
        <v>1.69</v>
      </c>
      <c r="M94" s="55"/>
      <c r="N94" s="55"/>
      <c r="O94" s="55"/>
      <c r="P94" s="55">
        <f t="shared" si="2"/>
        <v>0.26594351246786685</v>
      </c>
      <c r="Q94" s="56">
        <f t="shared" si="3"/>
        <v>0.86052532321008923</v>
      </c>
      <c r="R94" s="55"/>
    </row>
    <row r="95" spans="4:18" s="1" customFormat="1">
      <c r="D95" s="5"/>
      <c r="E95" s="5"/>
      <c r="F95" s="5"/>
      <c r="G95" s="5"/>
      <c r="H95" s="5"/>
      <c r="K95" s="3"/>
      <c r="L95" s="55">
        <v>1.71</v>
      </c>
      <c r="M95" s="55"/>
      <c r="N95" s="55"/>
      <c r="O95" s="55"/>
      <c r="P95" s="55">
        <f t="shared" si="2"/>
        <v>0.25599251908199511</v>
      </c>
      <c r="Q95" s="56">
        <f t="shared" si="3"/>
        <v>0.86574410630407761</v>
      </c>
      <c r="R95" s="55"/>
    </row>
    <row r="96" spans="4:18" s="1" customFormat="1">
      <c r="D96" s="5"/>
      <c r="E96" s="5"/>
      <c r="F96" s="5"/>
      <c r="G96" s="5"/>
      <c r="H96" s="5"/>
      <c r="K96" s="3"/>
      <c r="L96" s="56">
        <v>1.73</v>
      </c>
      <c r="M96" s="55"/>
      <c r="N96" s="55"/>
      <c r="O96" s="55"/>
      <c r="P96" s="55">
        <f t="shared" si="2"/>
        <v>0.24638386771197779</v>
      </c>
      <c r="Q96" s="56">
        <f t="shared" si="3"/>
        <v>0.87076730629960242</v>
      </c>
      <c r="R96" s="55"/>
    </row>
    <row r="97" spans="4:18" s="1" customFormat="1">
      <c r="D97" s="5"/>
      <c r="E97" s="5"/>
      <c r="F97" s="5"/>
      <c r="G97" s="5"/>
      <c r="H97" s="5"/>
      <c r="K97" s="3"/>
      <c r="L97" s="55">
        <v>1.75</v>
      </c>
      <c r="M97" s="55"/>
      <c r="N97" s="55"/>
      <c r="O97" s="55"/>
      <c r="P97" s="55">
        <f t="shared" si="2"/>
        <v>0.23710943057509834</v>
      </c>
      <c r="Q97" s="56">
        <f t="shared" si="3"/>
        <v>0.87560168914250014</v>
      </c>
      <c r="R97" s="55"/>
    </row>
    <row r="98" spans="4:18" s="1" customFormat="1">
      <c r="D98" s="5"/>
      <c r="E98" s="5"/>
      <c r="F98" s="5"/>
      <c r="G98" s="5"/>
      <c r="H98" s="5"/>
      <c r="K98" s="3"/>
      <c r="L98" s="56">
        <v>1.77</v>
      </c>
      <c r="M98" s="55"/>
      <c r="N98" s="55"/>
      <c r="O98" s="55"/>
      <c r="P98" s="55">
        <f t="shared" si="2"/>
        <v>0.22816087851682401</v>
      </c>
      <c r="Q98" s="56">
        <f t="shared" si="3"/>
        <v>0.88025385611476203</v>
      </c>
      <c r="R98" s="55"/>
    </row>
    <row r="99" spans="4:18" s="1" customFormat="1">
      <c r="D99" s="5"/>
      <c r="E99" s="5"/>
      <c r="F99" s="5"/>
      <c r="G99" s="5"/>
      <c r="H99" s="5"/>
      <c r="K99" s="3"/>
      <c r="L99" s="55">
        <v>1.79</v>
      </c>
      <c r="M99" s="55"/>
      <c r="N99" s="55"/>
      <c r="O99" s="55"/>
      <c r="P99" s="55">
        <f t="shared" si="2"/>
        <v>0.21952973470232562</v>
      </c>
      <c r="Q99" s="56">
        <f t="shared" si="3"/>
        <v>0.8847302403539502</v>
      </c>
      <c r="R99" s="55"/>
    </row>
    <row r="100" spans="4:18" s="1" customFormat="1">
      <c r="D100" s="5"/>
      <c r="E100" s="5"/>
      <c r="F100" s="5"/>
      <c r="G100" s="5"/>
      <c r="H100" s="5"/>
      <c r="K100" s="3"/>
      <c r="L100" s="56">
        <v>1.81</v>
      </c>
      <c r="M100" s="55"/>
      <c r="N100" s="55"/>
      <c r="O100" s="55"/>
      <c r="P100" s="55">
        <f t="shared" si="2"/>
        <v>0.21120742258485611</v>
      </c>
      <c r="Q100" s="56">
        <f t="shared" si="3"/>
        <v>0.88903710438840711</v>
      </c>
      <c r="R100" s="55"/>
    </row>
    <row r="101" spans="4:18" s="1" customFormat="1">
      <c r="D101" s="5"/>
      <c r="E101" s="5"/>
      <c r="F101" s="5"/>
      <c r="G101" s="5"/>
      <c r="H101" s="5"/>
      <c r="K101" s="3"/>
      <c r="L101" s="55">
        <v>1.83</v>
      </c>
      <c r="M101" s="55"/>
      <c r="N101" s="55"/>
      <c r="O101" s="55"/>
      <c r="P101" s="55">
        <f t="shared" si="2"/>
        <v>0.20318530861830889</v>
      </c>
      <c r="Q101" s="56">
        <f t="shared" si="3"/>
        <v>0.89318053857852575</v>
      </c>
      <c r="R101" s="55"/>
    </row>
    <row r="102" spans="4:18" s="1" customFormat="1">
      <c r="D102" s="5"/>
      <c r="E102" s="5"/>
      <c r="F102" s="5"/>
      <c r="G102" s="5"/>
      <c r="H102" s="5"/>
      <c r="K102" s="3"/>
      <c r="L102" s="56">
        <v>1.85</v>
      </c>
      <c r="M102" s="55"/>
      <c r="N102" s="55"/>
      <c r="O102" s="55"/>
      <c r="P102" s="55">
        <f t="shared" si="2"/>
        <v>0.19545474015237171</v>
      </c>
      <c r="Q102" s="56">
        <f t="shared" si="3"/>
        <v>0.89716646036338765</v>
      </c>
      <c r="R102" s="55"/>
    </row>
    <row r="103" spans="4:18" s="1" customFormat="1">
      <c r="D103" s="5"/>
      <c r="E103" s="5"/>
      <c r="F103" s="5"/>
      <c r="G103" s="5"/>
      <c r="H103" s="5"/>
      <c r="K103" s="3"/>
      <c r="L103" s="55">
        <v>1.87</v>
      </c>
      <c r="M103" s="55"/>
      <c r="N103" s="55"/>
      <c r="O103" s="55"/>
      <c r="P103" s="55">
        <f t="shared" si="2"/>
        <v>0.18800707892043855</v>
      </c>
      <c r="Q103" s="56">
        <f t="shared" si="3"/>
        <v>0.9010006142205722</v>
      </c>
      <c r="R103" s="55"/>
    </row>
    <row r="104" spans="4:18" s="1" customFormat="1">
      <c r="D104" s="5"/>
      <c r="E104" s="5"/>
      <c r="F104" s="5"/>
      <c r="G104" s="5"/>
      <c r="H104" s="5"/>
      <c r="K104" s="3"/>
      <c r="L104" s="56">
        <v>1.89</v>
      </c>
      <c r="M104" s="55"/>
      <c r="N104" s="55"/>
      <c r="O104" s="55"/>
      <c r="P104" s="55">
        <f t="shared" si="2"/>
        <v>0.1808337305030219</v>
      </c>
      <c r="Q104" s="56">
        <f t="shared" si="3"/>
        <v>0.90468857225486643</v>
      </c>
      <c r="R104" s="55"/>
    </row>
    <row r="105" spans="4:18" s="1" customFormat="1">
      <c r="D105" s="5"/>
      <c r="E105" s="5"/>
      <c r="F105" s="5"/>
      <c r="G105" s="5"/>
      <c r="H105" s="5"/>
      <c r="K105" s="3"/>
      <c r="L105" s="55">
        <v>1.91</v>
      </c>
      <c r="M105" s="55"/>
      <c r="N105" s="55"/>
      <c r="O105" s="55"/>
      <c r="P105" s="55">
        <f t="shared" si="2"/>
        <v>0.17392617012294603</v>
      </c>
      <c r="Q105" s="56">
        <f t="shared" si="3"/>
        <v>0.90823573533898727</v>
      </c>
      <c r="R105" s="55"/>
    </row>
    <row r="106" spans="4:18" s="1" customFormat="1">
      <c r="D106" s="5"/>
      <c r="E106" s="5"/>
      <c r="F106" s="5"/>
      <c r="G106" s="5"/>
      <c r="H106" s="5"/>
      <c r="K106" s="3"/>
      <c r="L106" s="56">
        <v>1.93</v>
      </c>
      <c r="M106" s="55"/>
      <c r="N106" s="55"/>
      <c r="O106" s="55"/>
      <c r="P106" s="55">
        <f t="shared" si="2"/>
        <v>0.16727596510329801</v>
      </c>
      <c r="Q106" s="56">
        <f t="shared" si="3"/>
        <v>0.91164733473630288</v>
      </c>
      <c r="R106" s="55"/>
    </row>
    <row r="107" spans="4:18" s="1" customFormat="1">
      <c r="D107" s="5"/>
      <c r="E107" s="5"/>
      <c r="F107" s="5"/>
      <c r="G107" s="5"/>
      <c r="H107" s="5"/>
      <c r="K107" s="3"/>
      <c r="L107" s="55">
        <v>1.95</v>
      </c>
      <c r="M107" s="55"/>
      <c r="N107" s="55"/>
      <c r="O107" s="55"/>
      <c r="P107" s="55">
        <f t="shared" si="2"/>
        <v>0.1608747942949193</v>
      </c>
      <c r="Q107" s="56">
        <f t="shared" si="3"/>
        <v>0.9149284341419216</v>
      </c>
      <c r="R107" s="55"/>
    </row>
    <row r="108" spans="4:18" s="1" customFormat="1">
      <c r="D108" s="5"/>
      <c r="E108" s="5"/>
      <c r="F108" s="5"/>
      <c r="G108" s="5"/>
      <c r="H108" s="5"/>
      <c r="K108" s="3"/>
      <c r="L108" s="56">
        <v>1.97</v>
      </c>
      <c r="M108" s="55"/>
      <c r="N108" s="55"/>
      <c r="O108" s="55"/>
      <c r="P108" s="55">
        <f t="shared" si="2"/>
        <v>0.15471446475727144</v>
      </c>
      <c r="Q108" s="56">
        <f t="shared" si="3"/>
        <v>0.91808393208440564</v>
      </c>
      <c r="R108" s="55"/>
    </row>
    <row r="109" spans="4:18" s="1" customFormat="1">
      <c r="D109" s="5"/>
      <c r="E109" s="5"/>
      <c r="F109" s="5"/>
      <c r="G109" s="5"/>
      <c r="H109" s="5"/>
      <c r="K109" s="3"/>
      <c r="L109" s="55">
        <v>1.99</v>
      </c>
      <c r="M109" s="55"/>
      <c r="N109" s="55"/>
      <c r="O109" s="55"/>
      <c r="P109" s="55">
        <f t="shared" si="2"/>
        <v>0.14878692595478693</v>
      </c>
      <c r="Q109" s="56">
        <f t="shared" si="3"/>
        <v>0.92111856463583874</v>
      </c>
      <c r="R109" s="55"/>
    </row>
    <row r="110" spans="4:18" s="1" customFormat="1">
      <c r="D110" s="5"/>
      <c r="E110" s="5"/>
      <c r="F110" s="5"/>
      <c r="G110" s="5"/>
      <c r="H110" s="5"/>
      <c r="K110" s="3"/>
      <c r="L110" s="56">
        <v>2.0099999999999998</v>
      </c>
      <c r="M110" s="55"/>
      <c r="N110" s="55"/>
      <c r="O110" s="55"/>
      <c r="P110" s="55">
        <f t="shared" si="2"/>
        <v>0.1430842817103381</v>
      </c>
      <c r="Q110" s="56">
        <f t="shared" si="3"/>
        <v>0.92403690838300967</v>
      </c>
      <c r="R110" s="55"/>
    </row>
    <row r="111" spans="4:18" s="1" customFormat="1">
      <c r="D111" s="5"/>
      <c r="E111" s="5"/>
      <c r="F111" s="5"/>
      <c r="G111" s="5"/>
      <c r="H111" s="5"/>
      <c r="K111" s="3"/>
      <c r="L111" s="55">
        <v>2.0299999999999998</v>
      </c>
      <c r="M111" s="55"/>
      <c r="N111" s="55"/>
      <c r="O111" s="55"/>
      <c r="P111" s="55">
        <f t="shared" si="2"/>
        <v>0.13759880013819778</v>
      </c>
      <c r="Q111" s="56">
        <f t="shared" si="3"/>
        <v>0.92684338361709895</v>
      </c>
      <c r="R111" s="55"/>
    </row>
    <row r="112" spans="4:18" s="1" customFormat="1">
      <c r="D112" s="5"/>
      <c r="E112" s="5"/>
      <c r="F112" s="5"/>
      <c r="G112" s="5"/>
      <c r="H112" s="5"/>
      <c r="K112" s="3"/>
      <c r="L112" s="56">
        <v>2.0499999999999998</v>
      </c>
      <c r="M112" s="55"/>
      <c r="N112" s="55"/>
      <c r="O112" s="55"/>
      <c r="P112" s="55">
        <f t="shared" si="2"/>
        <v>0.13232292176080443</v>
      </c>
      <c r="Q112" s="56">
        <f t="shared" si="3"/>
        <v>0.92954225770354038</v>
      </c>
      <c r="R112" s="55"/>
    </row>
    <row r="113" spans="4:18" s="1" customFormat="1">
      <c r="D113" s="5"/>
      <c r="E113" s="5"/>
      <c r="F113" s="5"/>
      <c r="G113" s="5"/>
      <c r="H113" s="5"/>
      <c r="K113" s="3"/>
      <c r="L113" s="55">
        <v>2.0699999999999998</v>
      </c>
      <c r="M113" s="55"/>
      <c r="N113" s="55"/>
      <c r="O113" s="55"/>
      <c r="P113" s="55">
        <f t="shared" si="2"/>
        <v>0.12724926599680103</v>
      </c>
      <c r="Q113" s="56">
        <f t="shared" si="3"/>
        <v>0.93213764859763304</v>
      </c>
      <c r="R113" s="55"/>
    </row>
    <row r="114" spans="4:18" s="1" customFormat="1">
      <c r="D114" s="5"/>
      <c r="E114" s="5"/>
      <c r="F114" s="5"/>
      <c r="G114" s="5"/>
      <c r="H114" s="5"/>
      <c r="K114" s="3"/>
      <c r="L114" s="56">
        <v>2.09</v>
      </c>
      <c r="M114" s="55"/>
      <c r="N114" s="55"/>
      <c r="O114" s="55"/>
      <c r="P114" s="55">
        <f t="shared" si="2"/>
        <v>0.12237063619202043</v>
      </c>
      <c r="Q114" s="56">
        <f t="shared" si="3"/>
        <v>0.93463352847506476</v>
      </c>
      <c r="R114" s="55"/>
    </row>
    <row r="115" spans="4:18" s="1" customFormat="1">
      <c r="D115" s="5"/>
      <c r="E115" s="5"/>
      <c r="F115" s="5"/>
      <c r="G115" s="5"/>
      <c r="H115" s="5"/>
      <c r="K115" s="3"/>
      <c r="L115" s="55">
        <v>2.11</v>
      </c>
      <c r="M115" s="55"/>
      <c r="N115" s="55"/>
      <c r="O115" s="55"/>
      <c r="P115" s="55">
        <f t="shared" si="2"/>
        <v>0.11768002335047449</v>
      </c>
      <c r="Q115" s="56">
        <f t="shared" si="3"/>
        <v>0.9370337274498125</v>
      </c>
      <c r="R115" s="55"/>
    </row>
    <row r="116" spans="4:18" s="1" customFormat="1">
      <c r="D116" s="5"/>
      <c r="E116" s="5"/>
      <c r="F116" s="5"/>
      <c r="G116" s="5"/>
      <c r="H116" s="5"/>
      <c r="K116" s="3"/>
      <c r="L116" s="56">
        <v>2.13</v>
      </c>
      <c r="M116" s="55"/>
      <c r="N116" s="55"/>
      <c r="O116" s="55"/>
      <c r="P116" s="55">
        <f t="shared" si="2"/>
        <v>0.11317060870876648</v>
      </c>
      <c r="Q116" s="56">
        <f t="shared" si="3"/>
        <v>0.93934193735486127</v>
      </c>
      <c r="R116" s="55"/>
    </row>
    <row r="117" spans="4:18" s="1" customFormat="1">
      <c r="D117" s="5"/>
      <c r="E117" s="5"/>
      <c r="F117" s="5"/>
      <c r="G117" s="5"/>
      <c r="H117" s="5"/>
      <c r="K117" s="3"/>
      <c r="L117" s="55">
        <v>2.15</v>
      </c>
      <c r="M117" s="55"/>
      <c r="N117" s="55"/>
      <c r="O117" s="55"/>
      <c r="P117" s="55">
        <f t="shared" si="2"/>
        <v>0.10883576528471965</v>
      </c>
      <c r="Q117" s="56">
        <f t="shared" si="3"/>
        <v>0.94156171556395185</v>
      </c>
      <c r="R117" s="55"/>
    </row>
    <row r="118" spans="4:18" s="1" customFormat="1">
      <c r="D118" s="5"/>
      <c r="E118" s="5"/>
      <c r="F118" s="5"/>
      <c r="G118" s="5"/>
      <c r="H118" s="5"/>
      <c r="K118" s="3"/>
      <c r="L118" s="56">
        <v>2.17</v>
      </c>
      <c r="M118" s="55"/>
      <c r="N118" s="55"/>
      <c r="O118" s="55"/>
      <c r="P118" s="55">
        <f t="shared" si="2"/>
        <v>0.10466905851932408</v>
      </c>
      <c r="Q118" s="56">
        <f t="shared" si="3"/>
        <v>0.94369648883503965</v>
      </c>
      <c r="R118" s="55"/>
    </row>
    <row r="119" spans="4:18" s="1" customFormat="1">
      <c r="D119" s="5"/>
      <c r="E119" s="5"/>
      <c r="F119" s="5"/>
      <c r="G119" s="5"/>
      <c r="H119" s="5"/>
      <c r="K119" s="3"/>
      <c r="L119" s="55">
        <v>2.19</v>
      </c>
      <c r="M119" s="55"/>
      <c r="N119" s="55"/>
      <c r="O119" s="55"/>
      <c r="P119" s="55">
        <f t="shared" si="2"/>
        <v>0.10066424612030248</v>
      </c>
      <c r="Q119" s="56">
        <f t="shared" si="3"/>
        <v>0.94574955715844156</v>
      </c>
      <c r="R119" s="55"/>
    </row>
    <row r="120" spans="4:18" s="1" customFormat="1">
      <c r="D120" s="5"/>
      <c r="E120" s="5"/>
      <c r="F120" s="5"/>
      <c r="G120" s="5"/>
      <c r="H120" s="5"/>
      <c r="K120" s="3"/>
      <c r="L120" s="56">
        <v>2.21</v>
      </c>
      <c r="M120" s="55"/>
      <c r="N120" s="55"/>
      <c r="O120" s="55"/>
      <c r="P120" s="55">
        <f t="shared" si="2"/>
        <v>9.6815277205628089E-2</v>
      </c>
      <c r="Q120" s="56">
        <f t="shared" si="3"/>
        <v>0.94772409759469367</v>
      </c>
      <c r="R120" s="55"/>
    </row>
    <row r="121" spans="4:18" s="1" customFormat="1">
      <c r="D121" s="5"/>
      <c r="E121" s="5"/>
      <c r="F121" s="5"/>
      <c r="G121" s="5"/>
      <c r="H121" s="5"/>
      <c r="K121" s="3"/>
      <c r="L121" s="55">
        <v>2.23</v>
      </c>
      <c r="M121" s="55"/>
      <c r="N121" s="55"/>
      <c r="O121" s="55"/>
      <c r="P121" s="55">
        <f t="shared" si="2"/>
        <v>9.3116290836126728E-2</v>
      </c>
      <c r="Q121" s="56">
        <f t="shared" si="3"/>
        <v>0.94962316808903224</v>
      </c>
      <c r="R121" s="55"/>
    </row>
    <row r="122" spans="4:18" s="1" customFormat="1">
      <c r="D122" s="5"/>
      <c r="E122" s="5"/>
      <c r="F122" s="5"/>
      <c r="G122" s="5"/>
      <c r="H122" s="5"/>
      <c r="K122" s="3"/>
      <c r="L122" s="56">
        <v>2.25</v>
      </c>
      <c r="M122" s="55"/>
      <c r="N122" s="55"/>
      <c r="O122" s="55"/>
      <c r="P122" s="55">
        <f t="shared" si="2"/>
        <v>8.9561614017859059E-2</v>
      </c>
      <c r="Q122" s="56">
        <f t="shared" si="3"/>
        <v>0.95144971125109412</v>
      </c>
      <c r="R122" s="55"/>
    </row>
    <row r="123" spans="4:18" s="1" customFormat="1">
      <c r="D123" s="5"/>
      <c r="E123" s="5"/>
      <c r="F123" s="5"/>
      <c r="G123" s="5"/>
      <c r="H123" s="5"/>
      <c r="K123" s="3"/>
      <c r="L123" s="55">
        <v>2.27</v>
      </c>
      <c r="M123" s="55"/>
      <c r="N123" s="55"/>
      <c r="O123" s="55"/>
      <c r="P123" s="55">
        <f t="shared" si="2"/>
        <v>8.6145759247201109E-2</v>
      </c>
      <c r="Q123" s="56">
        <f t="shared" si="3"/>
        <v>0.95320655808997734</v>
      </c>
      <c r="R123" s="55"/>
    </row>
    <row r="124" spans="4:18" s="1" customFormat="1">
      <c r="D124" s="5"/>
      <c r="E124" s="5"/>
      <c r="F124" s="5"/>
      <c r="G124" s="5"/>
      <c r="H124" s="5"/>
      <c r="K124" s="3"/>
      <c r="L124" s="56">
        <v>2.29</v>
      </c>
      <c r="M124" s="55"/>
      <c r="N124" s="55"/>
      <c r="O124" s="55"/>
      <c r="P124" s="55">
        <f t="shared" si="2"/>
        <v>8.2863421664417028E-2</v>
      </c>
      <c r="Q124" s="56">
        <f t="shared" si="3"/>
        <v>0.95489643169618499</v>
      </c>
      <c r="R124" s="55"/>
    </row>
    <row r="125" spans="4:18" s="1" customFormat="1">
      <c r="D125" s="5"/>
      <c r="E125" s="5"/>
      <c r="F125" s="5"/>
      <c r="G125" s="5"/>
      <c r="H125" s="5"/>
      <c r="K125" s="3"/>
      <c r="L125" s="55">
        <v>2.31</v>
      </c>
      <c r="M125" s="55"/>
      <c r="N125" s="55"/>
      <c r="O125" s="55"/>
      <c r="P125" s="55">
        <f t="shared" si="2"/>
        <v>7.9709475874977079E-2</v>
      </c>
      <c r="Q125" s="56">
        <f t="shared" si="3"/>
        <v>0.95652195086322367</v>
      </c>
      <c r="R125" s="55"/>
    </row>
    <row r="126" spans="4:18" s="1" customFormat="1">
      <c r="D126" s="5"/>
      <c r="E126" s="5"/>
      <c r="F126" s="5"/>
      <c r="G126" s="5"/>
      <c r="H126" s="5"/>
      <c r="K126" s="3"/>
      <c r="L126" s="56">
        <v>2.33</v>
      </c>
      <c r="M126" s="55"/>
      <c r="N126" s="55"/>
      <c r="O126" s="55"/>
      <c r="P126" s="55">
        <f t="shared" si="2"/>
        <v>7.6678972491904696E-2</v>
      </c>
      <c r="Q126" s="56">
        <f t="shared" si="3"/>
        <v>0.95808563355856102</v>
      </c>
      <c r="R126" s="55"/>
    </row>
    <row r="127" spans="4:18" s="1" customFormat="1">
      <c r="D127" s="5"/>
      <c r="E127" s="5"/>
      <c r="F127" s="5"/>
      <c r="G127" s="5"/>
      <c r="H127" s="5"/>
      <c r="K127" s="3"/>
      <c r="L127" s="55">
        <v>2.35</v>
      </c>
      <c r="M127" s="55"/>
      <c r="N127" s="55"/>
      <c r="O127" s="55"/>
      <c r="P127" s="55">
        <f t="shared" si="2"/>
        <v>7.3767134446958649E-2</v>
      </c>
      <c r="Q127" s="56">
        <f t="shared" si="3"/>
        <v>0.95958990075377915</v>
      </c>
      <c r="R127" s="55"/>
    </row>
    <row r="128" spans="4:18" s="1" customFormat="1">
      <c r="D128" s="5"/>
      <c r="E128" s="5"/>
      <c r="F128" s="5"/>
      <c r="G128" s="5"/>
      <c r="H128" s="5"/>
      <c r="K128" s="3"/>
      <c r="L128" s="56">
        <v>2.37</v>
      </c>
      <c r="M128" s="55"/>
      <c r="N128" s="55"/>
      <c r="O128" s="55"/>
      <c r="P128" s="55">
        <f t="shared" si="2"/>
        <v>7.0969353113461836E-2</v>
      </c>
      <c r="Q128" s="56">
        <f t="shared" si="3"/>
        <v>0.96103707929680227</v>
      </c>
      <c r="R128" s="55"/>
    </row>
    <row r="129" spans="4:18" s="1" customFormat="1">
      <c r="D129" s="5"/>
      <c r="E129" s="5"/>
      <c r="F129" s="5"/>
      <c r="G129" s="5"/>
      <c r="H129" s="5"/>
      <c r="K129" s="3"/>
      <c r="L129" s="55">
        <v>2.39</v>
      </c>
      <c r="M129" s="55"/>
      <c r="N129" s="55"/>
      <c r="O129" s="55"/>
      <c r="P129" s="55">
        <f t="shared" si="2"/>
        <v>6.8281184279039203E-2</v>
      </c>
      <c r="Q129" s="56">
        <f t="shared" si="3"/>
        <v>0.96242940560928425</v>
      </c>
      <c r="R129" s="55"/>
    </row>
    <row r="130" spans="4:18" s="1" customFormat="1">
      <c r="D130" s="5"/>
      <c r="E130" s="5"/>
      <c r="F130" s="5"/>
      <c r="G130" s="5"/>
      <c r="H130" s="5"/>
      <c r="K130" s="3"/>
      <c r="L130" s="56">
        <v>2.41</v>
      </c>
      <c r="M130" s="55"/>
      <c r="N130" s="55"/>
      <c r="O130" s="55"/>
      <c r="P130" s="55">
        <f t="shared" si="2"/>
        <v>6.5698344002370748E-2</v>
      </c>
      <c r="Q130" s="56">
        <f t="shared" si="3"/>
        <v>0.96376902883830795</v>
      </c>
      <c r="R130" s="55"/>
    </row>
    <row r="131" spans="4:18" s="1" customFormat="1">
      <c r="D131" s="5"/>
      <c r="E131" s="5"/>
      <c r="F131" s="5"/>
      <c r="G131" s="5"/>
      <c r="H131" s="5"/>
      <c r="K131" s="3"/>
      <c r="L131" s="55">
        <v>2.4300000000000002</v>
      </c>
      <c r="M131" s="55"/>
      <c r="N131" s="55"/>
      <c r="O131" s="55"/>
      <c r="P131" s="55">
        <f t="shared" si="2"/>
        <v>6.3216704384291916E-2</v>
      </c>
      <c r="Q131" s="56">
        <f t="shared" si="3"/>
        <v>0.96505801401963875</v>
      </c>
      <c r="R131" s="55"/>
    </row>
    <row r="132" spans="4:18" s="1" customFormat="1">
      <c r="D132" s="5"/>
      <c r="E132" s="5"/>
      <c r="F132" s="5"/>
      <c r="G132" s="5"/>
      <c r="H132" s="5"/>
      <c r="K132" s="3"/>
      <c r="L132" s="56">
        <v>2.4500000000000002</v>
      </c>
      <c r="M132" s="55"/>
      <c r="N132" s="55"/>
      <c r="O132" s="55"/>
      <c r="P132" s="55">
        <f t="shared" si="2"/>
        <v>6.083228928013449E-2</v>
      </c>
      <c r="Q132" s="56">
        <f t="shared" si="3"/>
        <v>0.9662983451557714</v>
      </c>
      <c r="R132" s="55"/>
    </row>
    <row r="133" spans="4:18" s="1" customFormat="1">
      <c r="D133" s="5"/>
      <c r="E133" s="5"/>
      <c r="F133" s="5"/>
      <c r="G133" s="5"/>
      <c r="H133" s="5"/>
      <c r="K133" s="3"/>
      <c r="L133" s="55">
        <v>2.4700000000000002</v>
      </c>
      <c r="M133" s="55"/>
      <c r="N133" s="55"/>
      <c r="O133" s="55"/>
      <c r="P133" s="55">
        <f t="shared" si="2"/>
        <v>5.8541269977094051E-2</v>
      </c>
      <c r="Q133" s="56">
        <f t="shared" si="3"/>
        <v>0.96749192820783492</v>
      </c>
      <c r="R133" s="55"/>
    </row>
    <row r="134" spans="4:18" s="1" customFormat="1">
      <c r="D134" s="5"/>
      <c r="E134" s="5"/>
      <c r="F134" s="5"/>
      <c r="G134" s="5"/>
      <c r="H134" s="5"/>
      <c r="K134" s="3"/>
      <c r="L134" s="56">
        <v>2.4900000000000002</v>
      </c>
      <c r="M134" s="55"/>
      <c r="N134" s="55"/>
      <c r="O134" s="55"/>
      <c r="P134" s="55">
        <f t="shared" si="2"/>
        <v>5.6339960857572986E-2</v>
      </c>
      <c r="Q134" s="56">
        <f t="shared" si="3"/>
        <v>0.96864059400087266</v>
      </c>
      <c r="R134" s="55"/>
    </row>
    <row r="135" spans="4:18" s="1" customFormat="1">
      <c r="D135" s="5"/>
      <c r="E135" s="5"/>
      <c r="F135" s="5"/>
      <c r="G135" s="5"/>
      <c r="H135" s="5"/>
      <c r="K135" s="3"/>
      <c r="L135" s="55">
        <v>2.5099999999999998</v>
      </c>
      <c r="M135" s="55"/>
      <c r="N135" s="55"/>
      <c r="O135" s="55"/>
      <c r="P135" s="55">
        <f t="shared" si="2"/>
        <v>5.422481506689486E-2</v>
      </c>
      <c r="Q135" s="56">
        <f t="shared" si="3"/>
        <v>0.96974610104240366</v>
      </c>
      <c r="R135" s="55"/>
    </row>
    <row r="136" spans="4:18" s="1" customFormat="1">
      <c r="D136" s="5"/>
      <c r="E136" s="5"/>
      <c r="F136" s="5"/>
      <c r="G136" s="5"/>
      <c r="H136" s="5"/>
      <c r="K136" s="3"/>
      <c r="L136" s="56">
        <v>2.5299999999999998</v>
      </c>
      <c r="M136" s="55"/>
      <c r="N136" s="55"/>
      <c r="O136" s="55"/>
      <c r="P136" s="55">
        <f t="shared" si="2"/>
        <v>5.2192420201466923E-2</v>
      </c>
      <c r="Q136" s="56">
        <f t="shared" si="3"/>
        <v>0.97081013825451767</v>
      </c>
      <c r="R136" s="55"/>
    </row>
    <row r="137" spans="4:18" s="1" customFormat="1">
      <c r="D137" s="5"/>
      <c r="E137" s="5"/>
      <c r="F137" s="5"/>
      <c r="G137" s="5"/>
      <c r="H137" s="5"/>
      <c r="K137" s="3"/>
      <c r="L137" s="55">
        <v>2.5499999999999998</v>
      </c>
      <c r="M137" s="55"/>
      <c r="N137" s="55"/>
      <c r="O137" s="55"/>
      <c r="P137" s="55">
        <f t="shared" si="2"/>
        <v>5.0239494031381483E-2</v>
      </c>
      <c r="Q137" s="56">
        <f t="shared" si="3"/>
        <v>0.97183432762005584</v>
      </c>
      <c r="R137" s="55"/>
    </row>
    <row r="138" spans="4:18" s="1" customFormat="1">
      <c r="D138" s="5"/>
      <c r="E138" s="5"/>
      <c r="F138" s="5"/>
      <c r="G138" s="5"/>
      <c r="H138" s="5"/>
      <c r="K138" s="3"/>
      <c r="L138" s="56">
        <v>2.57</v>
      </c>
      <c r="M138" s="55"/>
      <c r="N138" s="55"/>
      <c r="O138" s="55"/>
      <c r="P138" s="55">
        <f t="shared" si="2"/>
        <v>4.8362880269550934E-2</v>
      </c>
      <c r="Q138" s="56">
        <f t="shared" si="3"/>
        <v>0.97282022674368984</v>
      </c>
      <c r="R138" s="55"/>
    </row>
    <row r="139" spans="4:18" s="1" customFormat="1">
      <c r="D139" s="5"/>
      <c r="E139" s="5"/>
      <c r="F139" s="5"/>
      <c r="G139" s="5"/>
      <c r="H139" s="5"/>
      <c r="K139" s="3"/>
      <c r="L139" s="55">
        <v>2.59</v>
      </c>
      <c r="M139" s="55"/>
      <c r="N139" s="55"/>
      <c r="O139" s="55"/>
      <c r="P139" s="55">
        <f t="shared" ref="P139:P202" si="4">($O$10/($M$10*$N$10))*(($B$4/$B$5)^($B$4/2))*(L139^(($B$4/2)-1))*((1+($B$4/$B$5)*L139)^(-($B$4+$B$5)/2))</f>
        <v>4.6559544397782655E-2</v>
      </c>
      <c r="Q139" s="56">
        <f t="shared" ref="Q139:Q202" si="5">1-FDIST(L139,$B$4,$B$5)</f>
        <v>0.97376933132893806</v>
      </c>
      <c r="R139" s="55"/>
    </row>
    <row r="140" spans="4:18" s="1" customFormat="1">
      <c r="D140" s="5"/>
      <c r="E140" s="5"/>
      <c r="F140" s="5"/>
      <c r="G140" s="5"/>
      <c r="H140" s="5"/>
      <c r="K140" s="3"/>
      <c r="L140" s="56">
        <v>2.61</v>
      </c>
      <c r="M140" s="55"/>
      <c r="N140" s="55"/>
      <c r="O140" s="55"/>
      <c r="P140" s="55">
        <f t="shared" si="4"/>
        <v>4.4826569558664479E-2</v>
      </c>
      <c r="Q140" s="56">
        <f t="shared" si="5"/>
        <v>0.97468307757234518</v>
      </c>
      <c r="R140" s="55"/>
    </row>
    <row r="141" spans="4:18" s="1" customFormat="1">
      <c r="D141" s="5"/>
      <c r="E141" s="5"/>
      <c r="F141" s="5"/>
      <c r="G141" s="5"/>
      <c r="H141" s="5"/>
      <c r="K141" s="3"/>
      <c r="L141" s="55">
        <v>2.63</v>
      </c>
      <c r="M141" s="55"/>
      <c r="N141" s="55"/>
      <c r="O141" s="55"/>
      <c r="P141" s="55">
        <f t="shared" si="4"/>
        <v>4.3161152520760582E-2</v>
      </c>
      <c r="Q141" s="56">
        <f t="shared" si="5"/>
        <v>0.97556284447622332</v>
      </c>
      <c r="R141" s="55"/>
    </row>
    <row r="142" spans="4:18" s="1" customFormat="1">
      <c r="D142" s="5"/>
      <c r="E142" s="5"/>
      <c r="F142" s="5"/>
      <c r="G142" s="5"/>
      <c r="H142" s="5"/>
      <c r="K142" s="3"/>
      <c r="L142" s="56">
        <v>2.65</v>
      </c>
      <c r="M142" s="55"/>
      <c r="N142" s="55"/>
      <c r="O142" s="55"/>
      <c r="P142" s="55">
        <f t="shared" si="4"/>
        <v>4.1560599723390441E-2</v>
      </c>
      <c r="Q142" s="56">
        <f t="shared" si="5"/>
        <v>0.9764099560814834</v>
      </c>
      <c r="R142" s="55"/>
    </row>
    <row r="143" spans="4:18" s="1" customFormat="1">
      <c r="D143" s="5"/>
      <c r="E143" s="5"/>
      <c r="F143" s="5"/>
      <c r="G143" s="5"/>
      <c r="H143" s="5"/>
      <c r="K143" s="3"/>
      <c r="L143" s="55">
        <v>2.67</v>
      </c>
      <c r="M143" s="55"/>
      <c r="N143" s="55"/>
      <c r="O143" s="55"/>
      <c r="P143" s="55">
        <f t="shared" si="4"/>
        <v>4.0022323406158106E-2</v>
      </c>
      <c r="Q143" s="56">
        <f t="shared" si="5"/>
        <v>0.97722568362219975</v>
      </c>
      <c r="R143" s="55"/>
    </row>
    <row r="144" spans="4:18" s="1" customFormat="1">
      <c r="D144" s="5"/>
      <c r="E144" s="5"/>
      <c r="F144" s="5"/>
      <c r="G144" s="5"/>
      <c r="H144" s="5"/>
      <c r="K144" s="3"/>
      <c r="L144" s="56">
        <v>2.69</v>
      </c>
      <c r="M144" s="55"/>
      <c r="N144" s="55"/>
      <c r="O144" s="55"/>
      <c r="P144" s="55">
        <f t="shared" si="4"/>
        <v>3.8543837827421004E-2</v>
      </c>
      <c r="Q144" s="56">
        <f t="shared" si="5"/>
        <v>0.97801124760365055</v>
      </c>
      <c r="R144" s="55"/>
    </row>
    <row r="145" spans="4:18" s="1" customFormat="1">
      <c r="D145" s="5"/>
      <c r="E145" s="5"/>
      <c r="F145" s="5"/>
      <c r="G145" s="5"/>
      <c r="H145" s="5"/>
      <c r="K145" s="3"/>
      <c r="L145" s="55">
        <v>2.71</v>
      </c>
      <c r="M145" s="55"/>
      <c r="N145" s="55"/>
      <c r="O145" s="55"/>
      <c r="P145" s="55">
        <f t="shared" si="4"/>
        <v>3.7122755575008416E-2</v>
      </c>
      <c r="Q145" s="56">
        <f t="shared" si="5"/>
        <v>0.9787678198056432</v>
      </c>
      <c r="R145" s="55"/>
    </row>
    <row r="146" spans="4:18" s="1" customFormat="1">
      <c r="D146" s="5"/>
      <c r="E146" s="5"/>
      <c r="F146" s="5"/>
      <c r="G146" s="5"/>
      <c r="H146" s="5"/>
      <c r="K146" s="3"/>
      <c r="L146" s="56">
        <v>2.73</v>
      </c>
      <c r="M146" s="55"/>
      <c r="N146" s="55"/>
      <c r="O146" s="55"/>
      <c r="P146" s="55">
        <f t="shared" si="4"/>
        <v>3.5756783971720475E-2</v>
      </c>
      <c r="Q146" s="56">
        <f t="shared" si="5"/>
        <v>0.9794965252130009</v>
      </c>
      <c r="R146" s="55"/>
    </row>
    <row r="147" spans="4:18" s="1" customFormat="1">
      <c r="D147" s="5"/>
      <c r="E147" s="5"/>
      <c r="F147" s="5"/>
      <c r="G147" s="5"/>
      <c r="H147" s="5"/>
      <c r="K147" s="3"/>
      <c r="L147" s="55">
        <v>2.75</v>
      </c>
      <c r="M147" s="55"/>
      <c r="N147" s="55"/>
      <c r="O147" s="55"/>
      <c r="P147" s="55">
        <f t="shared" si="4"/>
        <v>3.444372157745236E-2</v>
      </c>
      <c r="Q147" s="56">
        <f t="shared" si="5"/>
        <v>0.98019844387512012</v>
      </c>
      <c r="R147" s="55"/>
    </row>
    <row r="148" spans="4:18" s="1" customFormat="1">
      <c r="D148" s="5"/>
      <c r="E148" s="5"/>
      <c r="F148" s="5"/>
      <c r="G148" s="5"/>
      <c r="H148" s="5"/>
      <c r="K148" s="3"/>
      <c r="L148" s="56">
        <v>2.77</v>
      </c>
      <c r="M148" s="55"/>
      <c r="N148" s="55"/>
      <c r="O148" s="55"/>
      <c r="P148" s="55">
        <f t="shared" si="4"/>
        <v>3.3181454789172005E-2</v>
      </c>
      <c r="Q148" s="56">
        <f t="shared" si="5"/>
        <v>0.98087461269654919</v>
      </c>
      <c r="R148" s="55"/>
    </row>
    <row r="149" spans="4:18" s="1" customFormat="1">
      <c r="D149" s="5"/>
      <c r="E149" s="5"/>
      <c r="F149" s="5"/>
      <c r="G149" s="5"/>
      <c r="H149" s="5"/>
      <c r="K149" s="3"/>
      <c r="L149" s="55">
        <v>2.79</v>
      </c>
      <c r="M149" s="55"/>
      <c r="N149" s="55"/>
      <c r="O149" s="55"/>
      <c r="P149" s="55">
        <f t="shared" si="4"/>
        <v>3.1967954539445356E-2</v>
      </c>
      <c r="Q149" s="56">
        <f t="shared" si="5"/>
        <v>0.98152602716055037</v>
      </c>
      <c r="R149" s="55"/>
    </row>
    <row r="150" spans="4:18" s="1" customFormat="1">
      <c r="D150" s="5"/>
      <c r="E150" s="5"/>
      <c r="F150" s="5"/>
      <c r="G150" s="5"/>
      <c r="H150" s="5"/>
      <c r="K150" s="3"/>
      <c r="L150" s="56">
        <v>2.81</v>
      </c>
      <c r="M150" s="55"/>
      <c r="N150" s="55"/>
      <c r="O150" s="55"/>
      <c r="P150" s="55">
        <f t="shared" si="4"/>
        <v>3.0801273093727915E-2</v>
      </c>
      <c r="Q150" s="56">
        <f t="shared" si="5"/>
        <v>0.98215364298762065</v>
      </c>
      <c r="R150" s="55"/>
    </row>
    <row r="151" spans="4:18" s="1" customFormat="1">
      <c r="D151" s="5"/>
      <c r="E151" s="5"/>
      <c r="F151" s="5"/>
      <c r="G151" s="5"/>
      <c r="H151" s="5"/>
      <c r="K151" s="3"/>
      <c r="L151" s="55">
        <v>2.83</v>
      </c>
      <c r="M151" s="55"/>
      <c r="N151" s="55"/>
      <c r="O151" s="55"/>
      <c r="P151" s="55">
        <f t="shared" si="4"/>
        <v>2.9679540946227972E-2</v>
      </c>
      <c r="Q151" s="56">
        <f t="shared" si="5"/>
        <v>0.98275837773094432</v>
      </c>
      <c r="R151" s="55"/>
    </row>
    <row r="152" spans="4:18" s="1" customFormat="1">
      <c r="D152" s="5"/>
      <c r="E152" s="5"/>
      <c r="F152" s="5"/>
      <c r="G152" s="5"/>
      <c r="H152" s="5"/>
      <c r="K152" s="3"/>
      <c r="L152" s="56">
        <v>2.85</v>
      </c>
      <c r="M152" s="55"/>
      <c r="N152" s="55"/>
      <c r="O152" s="55"/>
      <c r="P152" s="55">
        <f t="shared" si="4"/>
        <v>2.8600963813786635E-2</v>
      </c>
      <c r="Q152" s="56">
        <f t="shared" si="5"/>
        <v>0.98334111231074395</v>
      </c>
      <c r="R152" s="55"/>
    </row>
    <row r="153" spans="4:18" s="1" customFormat="1">
      <c r="D153" s="5"/>
      <c r="E153" s="5"/>
      <c r="F153" s="5"/>
      <c r="G153" s="5"/>
      <c r="H153" s="5"/>
      <c r="K153" s="3"/>
      <c r="L153" s="55">
        <v>2.87</v>
      </c>
      <c r="M153" s="55"/>
      <c r="N153" s="55"/>
      <c r="O153" s="55"/>
      <c r="P153" s="55">
        <f t="shared" si="4"/>
        <v>2.756381972690462E-2</v>
      </c>
      <c r="Q153" s="56">
        <f t="shared" si="5"/>
        <v>0.98390269248948259</v>
      </c>
      <c r="R153" s="55"/>
    </row>
    <row r="154" spans="4:18" s="1" customFormat="1">
      <c r="D154" s="5"/>
      <c r="E154" s="5"/>
      <c r="F154" s="5"/>
      <c r="G154" s="5"/>
      <c r="H154" s="5"/>
      <c r="K154" s="3"/>
      <c r="L154" s="56">
        <v>2.89</v>
      </c>
      <c r="M154" s="55"/>
      <c r="N154" s="55"/>
      <c r="O154" s="55"/>
      <c r="P154" s="55">
        <f t="shared" si="4"/>
        <v>2.6566456216779687E-2</v>
      </c>
      <c r="Q154" s="56">
        <f t="shared" si="5"/>
        <v>0.98444393028984878</v>
      </c>
      <c r="R154" s="55"/>
    </row>
    <row r="155" spans="4:18" s="1" customFormat="1">
      <c r="D155" s="5"/>
      <c r="E155" s="5"/>
      <c r="F155" s="5"/>
      <c r="G155" s="5"/>
      <c r="H155" s="5"/>
      <c r="K155" s="3"/>
      <c r="L155" s="55">
        <v>2.91</v>
      </c>
      <c r="M155" s="55"/>
      <c r="N155" s="55"/>
      <c r="O155" s="55"/>
      <c r="P155" s="55">
        <f t="shared" si="4"/>
        <v>2.5607287596983344E-2</v>
      </c>
      <c r="Q155" s="56">
        <f t="shared" si="5"/>
        <v>0.98496560535743027</v>
      </c>
      <c r="R155" s="55"/>
    </row>
    <row r="156" spans="4:18" s="1" customFormat="1">
      <c r="D156" s="5"/>
      <c r="E156" s="5"/>
      <c r="F156" s="5"/>
      <c r="G156" s="5"/>
      <c r="H156" s="5"/>
      <c r="K156" s="3"/>
      <c r="L156" s="56">
        <v>2.93</v>
      </c>
      <c r="M156" s="55"/>
      <c r="N156" s="55"/>
      <c r="O156" s="55"/>
      <c r="P156" s="55">
        <f t="shared" si="4"/>
        <v>2.4684792338212996E-2</v>
      </c>
      <c r="Q156" s="56">
        <f t="shared" si="5"/>
        <v>0.98546846626995577</v>
      </c>
      <c r="R156" s="55"/>
    </row>
    <row r="157" spans="4:18" s="1" customFormat="1">
      <c r="D157" s="5"/>
      <c r="E157" s="5"/>
      <c r="F157" s="5"/>
      <c r="G157" s="5"/>
      <c r="H157" s="5"/>
      <c r="K157" s="3"/>
      <c r="L157" s="55">
        <v>2.95</v>
      </c>
      <c r="M157" s="55"/>
      <c r="N157" s="55"/>
      <c r="O157" s="55"/>
      <c r="P157" s="55">
        <f t="shared" si="4"/>
        <v>2.3797510534388722E-2</v>
      </c>
      <c r="Q157" s="56">
        <f t="shared" si="5"/>
        <v>0.98595323179494787</v>
      </c>
      <c r="R157" s="55"/>
    </row>
    <row r="158" spans="4:18" s="1" customFormat="1">
      <c r="D158" s="5"/>
      <c r="E158" s="5"/>
      <c r="F158" s="5"/>
      <c r="G158" s="5"/>
      <c r="H158" s="5"/>
      <c r="K158" s="3"/>
      <c r="L158" s="56">
        <v>2.97</v>
      </c>
      <c r="M158" s="55"/>
      <c r="N158" s="55"/>
      <c r="O158" s="55"/>
      <c r="P158" s="55">
        <f t="shared" si="4"/>
        <v>2.2944041458226497E-2</v>
      </c>
      <c r="Q158" s="56">
        <f t="shared" si="5"/>
        <v>0.98642059209759525</v>
      </c>
      <c r="R158" s="55"/>
    </row>
    <row r="159" spans="4:18" s="1" customFormat="1">
      <c r="D159" s="5"/>
      <c r="E159" s="5"/>
      <c r="F159" s="5"/>
      <c r="G159" s="5"/>
      <c r="H159" s="5"/>
      <c r="K159" s="3"/>
      <c r="L159" s="55">
        <v>2.99</v>
      </c>
      <c r="M159" s="55"/>
      <c r="N159" s="55"/>
      <c r="O159" s="55"/>
      <c r="P159" s="55">
        <f t="shared" si="4"/>
        <v>2.2123041204308736E-2</v>
      </c>
      <c r="Q159" s="56">
        <f t="shared" si="5"/>
        <v>0.98687120990061583</v>
      </c>
      <c r="R159" s="55"/>
    </row>
    <row r="160" spans="4:18" s="1" customFormat="1">
      <c r="D160" s="5"/>
      <c r="E160" s="5"/>
      <c r="F160" s="5"/>
      <c r="G160" s="5"/>
      <c r="H160" s="5"/>
      <c r="K160" s="3"/>
      <c r="L160" s="56">
        <v>3.01</v>
      </c>
      <c r="M160" s="55"/>
      <c r="N160" s="55"/>
      <c r="O160" s="55"/>
      <c r="P160" s="55">
        <f t="shared" si="4"/>
        <v>2.1333220417581625E-2</v>
      </c>
      <c r="Q160" s="56">
        <f t="shared" si="5"/>
        <v>0.98730572159783814</v>
      </c>
      <c r="R160" s="55"/>
    </row>
    <row r="161" spans="4:18" s="1" customFormat="1">
      <c r="D161" s="5"/>
      <c r="E161" s="5"/>
      <c r="F161" s="5"/>
      <c r="G161" s="5"/>
      <c r="H161" s="5"/>
      <c r="K161" s="3"/>
      <c r="L161" s="55">
        <v>3.03</v>
      </c>
      <c r="M161" s="55"/>
      <c r="N161" s="55"/>
      <c r="O161" s="55"/>
      <c r="P161" s="55">
        <f t="shared" si="4"/>
        <v>2.0573342105139693E-2</v>
      </c>
      <c r="Q161" s="56">
        <f t="shared" si="5"/>
        <v>0.98772473832318952</v>
      </c>
      <c r="R161" s="55"/>
    </row>
    <row r="162" spans="4:18" s="1" customFormat="1">
      <c r="D162" s="5"/>
      <c r="E162" s="5"/>
      <c r="F162" s="5"/>
      <c r="G162" s="5"/>
      <c r="H162" s="5"/>
      <c r="K162" s="3"/>
      <c r="L162" s="56">
        <v>3.05</v>
      </c>
      <c r="M162" s="55"/>
      <c r="N162" s="55"/>
      <c r="O162" s="55"/>
      <c r="P162" s="55">
        <f t="shared" si="4"/>
        <v>1.984221952910302E-2</v>
      </c>
      <c r="Q162" s="56">
        <f t="shared" si="5"/>
        <v>0.98812884697673475</v>
      </c>
      <c r="R162" s="55"/>
    </row>
    <row r="163" spans="4:18" s="1" customFormat="1">
      <c r="D163" s="5"/>
      <c r="E163" s="5"/>
      <c r="F163" s="5"/>
      <c r="G163" s="5"/>
      <c r="H163" s="5"/>
      <c r="K163" s="3"/>
      <c r="L163" s="55">
        <v>3.07</v>
      </c>
      <c r="M163" s="55"/>
      <c r="N163" s="55"/>
      <c r="O163" s="55"/>
      <c r="P163" s="55">
        <f t="shared" si="4"/>
        <v>1.9138714178357538E-2</v>
      </c>
      <c r="Q163" s="56">
        <f t="shared" si="5"/>
        <v>0.98851861120936435</v>
      </c>
      <c r="R163" s="55"/>
    </row>
    <row r="164" spans="4:18" s="1" customFormat="1">
      <c r="D164" s="5"/>
      <c r="E164" s="5"/>
      <c r="F164" s="5"/>
      <c r="G164" s="5"/>
      <c r="H164" s="5"/>
      <c r="K164" s="3"/>
      <c r="L164" s="56">
        <v>3.09</v>
      </c>
      <c r="M164" s="55"/>
      <c r="N164" s="55"/>
      <c r="O164" s="55"/>
      <c r="P164" s="55">
        <f t="shared" si="4"/>
        <v>1.8461733816903216E-2</v>
      </c>
      <c r="Q164" s="56">
        <f t="shared" si="5"/>
        <v>0.98889457236768741</v>
      </c>
      <c r="R164" s="55"/>
    </row>
    <row r="165" spans="4:18" s="1" customFormat="1">
      <c r="D165" s="5"/>
      <c r="E165" s="5"/>
      <c r="F165" s="5"/>
      <c r="G165" s="5"/>
      <c r="H165" s="5"/>
      <c r="K165" s="3"/>
      <c r="L165" s="55">
        <v>3.11</v>
      </c>
      <c r="M165" s="55"/>
      <c r="N165" s="55"/>
      <c r="O165" s="55"/>
      <c r="P165" s="55">
        <f t="shared" si="4"/>
        <v>1.7810230606543735E-2</v>
      </c>
      <c r="Q165" s="56">
        <f t="shared" si="5"/>
        <v>0.98925725040063939</v>
      </c>
      <c r="R165" s="55"/>
    </row>
    <row r="166" spans="4:18" s="1" customFormat="1">
      <c r="D166" s="5"/>
      <c r="E166" s="5"/>
      <c r="F166" s="5"/>
      <c r="G166" s="5"/>
      <c r="H166" s="5"/>
      <c r="K166" s="3"/>
      <c r="L166" s="56">
        <v>3.13</v>
      </c>
      <c r="M166" s="55"/>
      <c r="N166" s="55"/>
      <c r="O166" s="55"/>
      <c r="P166" s="55">
        <f t="shared" si="4"/>
        <v>1.7183199301649892E-2</v>
      </c>
      <c r="Q166" s="56">
        <f t="shared" si="5"/>
        <v>0.98960714472926659</v>
      </c>
      <c r="R166" s="55"/>
    </row>
    <row r="167" spans="4:18" s="1" customFormat="1">
      <c r="D167" s="5"/>
      <c r="E167" s="5"/>
      <c r="F167" s="5"/>
      <c r="G167" s="5"/>
      <c r="H167" s="5"/>
      <c r="K167" s="3"/>
      <c r="L167" s="55">
        <v>3.15</v>
      </c>
      <c r="M167" s="55"/>
      <c r="N167" s="55"/>
      <c r="O167" s="55"/>
      <c r="P167" s="55">
        <f t="shared" si="4"/>
        <v>1.6579675513737149E-2</v>
      </c>
      <c r="Q167" s="56">
        <f t="shared" si="5"/>
        <v>0.98994473508110981</v>
      </c>
      <c r="R167" s="55"/>
    </row>
    <row r="168" spans="4:18" s="1" customFormat="1">
      <c r="D168" s="5"/>
      <c r="E168" s="5"/>
      <c r="F168" s="5"/>
      <c r="G168" s="5"/>
      <c r="H168" s="5"/>
      <c r="K168" s="3"/>
      <c r="L168" s="56">
        <v>3.17</v>
      </c>
      <c r="M168" s="55"/>
      <c r="N168" s="55"/>
      <c r="O168" s="55"/>
      <c r="P168" s="55">
        <f t="shared" si="4"/>
        <v>1.5998734043612784E-2</v>
      </c>
      <c r="Q168" s="56">
        <f t="shared" si="5"/>
        <v>0.99027048229055759</v>
      </c>
      <c r="R168" s="55"/>
    </row>
    <row r="169" spans="4:18" s="1" customFormat="1">
      <c r="D169" s="5"/>
      <c r="E169" s="5"/>
      <c r="F169" s="5"/>
      <c r="G169" s="5"/>
      <c r="H169" s="5"/>
      <c r="K169" s="3"/>
      <c r="L169" s="55">
        <v>3.19</v>
      </c>
      <c r="M169" s="55"/>
      <c r="N169" s="55"/>
      <c r="O169" s="55"/>
      <c r="P169" s="55">
        <f t="shared" si="4"/>
        <v>1.5439487278871455E-2</v>
      </c>
      <c r="Q169" s="56">
        <f t="shared" si="5"/>
        <v>0.99058482906649958</v>
      </c>
      <c r="R169" s="55"/>
    </row>
    <row r="170" spans="4:18" s="1" customFormat="1">
      <c r="D170" s="5"/>
      <c r="E170" s="5"/>
      <c r="F170" s="5"/>
      <c r="G170" s="5"/>
      <c r="H170" s="5"/>
      <c r="K170" s="3"/>
      <c r="L170" s="56">
        <v>3.21</v>
      </c>
      <c r="M170" s="55"/>
      <c r="N170" s="55"/>
      <c r="O170" s="55"/>
      <c r="P170" s="55">
        <f t="shared" si="4"/>
        <v>1.490108365454659E-2</v>
      </c>
      <c r="Q170" s="56">
        <f t="shared" si="5"/>
        <v>0.99088820072856609</v>
      </c>
      <c r="R170" s="55"/>
    </row>
    <row r="171" spans="4:18" s="1" customFormat="1">
      <c r="D171" s="5"/>
      <c r="E171" s="5"/>
      <c r="F171" s="5"/>
      <c r="G171" s="5"/>
      <c r="H171" s="5"/>
      <c r="K171" s="3"/>
      <c r="L171" s="55">
        <v>3.23</v>
      </c>
      <c r="M171" s="55"/>
      <c r="N171" s="55"/>
      <c r="O171" s="55"/>
      <c r="P171" s="55">
        <f t="shared" si="4"/>
        <v>1.4382706174758035E-2</v>
      </c>
      <c r="Q171" s="56">
        <f t="shared" si="5"/>
        <v>0.99118100591319291</v>
      </c>
      <c r="R171" s="55"/>
    </row>
    <row r="172" spans="4:18" s="1" customFormat="1">
      <c r="D172" s="5"/>
      <c r="E172" s="5"/>
      <c r="F172" s="5"/>
      <c r="G172" s="5"/>
      <c r="H172" s="5"/>
      <c r="K172" s="3"/>
      <c r="L172" s="56">
        <v>3.25</v>
      </c>
      <c r="M172" s="55"/>
      <c r="N172" s="55"/>
      <c r="O172" s="55"/>
      <c r="P172" s="55">
        <f t="shared" si="4"/>
        <v>1.3883570993235065E-2</v>
      </c>
      <c r="Q172" s="56">
        <f t="shared" si="5"/>
        <v>0.99146363725071207</v>
      </c>
      <c r="R172" s="55"/>
    </row>
    <row r="173" spans="4:18" s="1" customFormat="1">
      <c r="D173" s="5"/>
      <c r="E173" s="5"/>
      <c r="F173" s="5"/>
      <c r="G173" s="5"/>
      <c r="H173" s="5"/>
      <c r="K173" s="3"/>
      <c r="L173" s="55">
        <v>3.27</v>
      </c>
      <c r="M173" s="55"/>
      <c r="N173" s="55"/>
      <c r="O173" s="55"/>
      <c r="P173" s="55">
        <f t="shared" si="4"/>
        <v>1.3402926050635042E-2</v>
      </c>
      <c r="Q173" s="56">
        <f t="shared" si="5"/>
        <v>0.99173647201462412</v>
      </c>
      <c r="R173" s="55"/>
    </row>
    <row r="174" spans="4:18" s="1" customFormat="1">
      <c r="D174" s="5"/>
      <c r="E174" s="5"/>
      <c r="F174" s="5"/>
      <c r="G174" s="5"/>
      <c r="H174" s="5"/>
      <c r="K174" s="3"/>
      <c r="L174" s="56">
        <v>3.29</v>
      </c>
      <c r="M174" s="55"/>
      <c r="N174" s="55"/>
      <c r="O174" s="55"/>
      <c r="P174" s="55">
        <f t="shared" si="4"/>
        <v>1.2940049766621945E-2</v>
      </c>
      <c r="Q174" s="56">
        <f t="shared" si="5"/>
        <v>0.99199987274416845</v>
      </c>
      <c r="R174" s="55"/>
    </row>
    <row r="175" spans="4:18" s="1" customFormat="1">
      <c r="D175" s="5"/>
      <c r="E175" s="5"/>
      <c r="F175" s="5"/>
      <c r="G175" s="5"/>
      <c r="H175" s="5"/>
      <c r="K175" s="3"/>
      <c r="L175" s="55">
        <v>3.31</v>
      </c>
      <c r="M175" s="55"/>
      <c r="N175" s="55"/>
      <c r="O175" s="55"/>
      <c r="P175" s="55">
        <f t="shared" si="4"/>
        <v>1.2494249784716867E-2</v>
      </c>
      <c r="Q175" s="56">
        <f t="shared" si="5"/>
        <v>0.99225418784126485</v>
      </c>
      <c r="R175" s="55"/>
    </row>
    <row r="176" spans="4:18" s="1" customFormat="1">
      <c r="D176" s="5"/>
      <c r="E176" s="5"/>
      <c r="F176" s="5"/>
      <c r="G176" s="5"/>
      <c r="H176" s="5"/>
      <c r="K176" s="3"/>
      <c r="L176" s="56">
        <v>3.33</v>
      </c>
      <c r="M176" s="55"/>
      <c r="N176" s="55"/>
      <c r="O176" s="55"/>
      <c r="P176" s="55">
        <f t="shared" si="4"/>
        <v>1.2064861767979714E-2</v>
      </c>
      <c r="Q176" s="56">
        <f t="shared" si="5"/>
        <v>0.99249975214286479</v>
      </c>
      <c r="R176" s="55"/>
    </row>
    <row r="177" spans="4:18" s="1" customFormat="1">
      <c r="D177" s="5"/>
      <c r="E177" s="5"/>
      <c r="F177" s="5"/>
      <c r="G177" s="5"/>
      <c r="H177" s="5"/>
      <c r="K177" s="3"/>
      <c r="L177" s="55">
        <v>3.35</v>
      </c>
      <c r="M177" s="55"/>
      <c r="N177" s="55"/>
      <c r="O177" s="55"/>
      <c r="P177" s="55">
        <f t="shared" si="4"/>
        <v>1.1651248243633172E-2</v>
      </c>
      <c r="Q177" s="56">
        <f t="shared" si="5"/>
        <v>0.99273688746970856</v>
      </c>
      <c r="R177" s="55"/>
    </row>
    <row r="178" spans="4:18" s="1" customFormat="1">
      <c r="D178" s="5"/>
      <c r="E178" s="5"/>
      <c r="F178" s="5"/>
      <c r="G178" s="5"/>
      <c r="H178" s="5"/>
      <c r="K178" s="3"/>
      <c r="L178" s="56">
        <v>3.37</v>
      </c>
      <c r="M178" s="55"/>
      <c r="N178" s="55"/>
      <c r="O178" s="55"/>
      <c r="P178" s="55">
        <f t="shared" si="4"/>
        <v>1.1252797494789725E-2</v>
      </c>
      <c r="Q178" s="56">
        <f t="shared" si="5"/>
        <v>0.99296590315244815</v>
      </c>
      <c r="R178" s="55"/>
    </row>
    <row r="179" spans="4:18" s="1" customFormat="1">
      <c r="D179" s="5"/>
      <c r="E179" s="5"/>
      <c r="F179" s="5"/>
      <c r="G179" s="5"/>
      <c r="H179" s="5"/>
      <c r="K179" s="3"/>
      <c r="L179" s="55">
        <v>3.39</v>
      </c>
      <c r="M179" s="55"/>
      <c r="N179" s="55"/>
      <c r="O179" s="55"/>
      <c r="P179" s="55">
        <f t="shared" si="4"/>
        <v>1.0868922497495225E-2</v>
      </c>
      <c r="Q179" s="56">
        <f t="shared" si="5"/>
        <v>0.99318709653606241</v>
      </c>
      <c r="R179" s="55"/>
    </row>
    <row r="180" spans="4:18" s="1" customFormat="1">
      <c r="D180" s="5"/>
      <c r="E180" s="5"/>
      <c r="F180" s="5"/>
      <c r="G180" s="5"/>
      <c r="H180" s="5"/>
      <c r="K180" s="3"/>
      <c r="L180" s="56">
        <v>3.41</v>
      </c>
      <c r="M180" s="55"/>
      <c r="N180" s="55"/>
      <c r="O180" s="55"/>
      <c r="P180" s="55">
        <f t="shared" si="4"/>
        <v>1.0499059901354879E-2</v>
      </c>
      <c r="Q180" s="56">
        <f t="shared" si="5"/>
        <v>0.99340075346344969</v>
      </c>
      <c r="R180" s="55"/>
    </row>
    <row r="181" spans="4:18" s="1" customFormat="1">
      <c r="D181" s="5"/>
      <c r="E181" s="5"/>
      <c r="F181" s="5"/>
      <c r="G181" s="5"/>
      <c r="H181" s="5"/>
      <c r="K181" s="3"/>
      <c r="L181" s="55">
        <v>3.43</v>
      </c>
      <c r="M181" s="55"/>
      <c r="N181" s="55"/>
      <c r="O181" s="55"/>
      <c r="P181" s="55">
        <f t="shared" si="4"/>
        <v>1.0142669052059065E-2</v>
      </c>
      <c r="Q181" s="56">
        <f t="shared" si="5"/>
        <v>0.99360714873905653</v>
      </c>
      <c r="R181" s="55"/>
    </row>
    <row r="182" spans="4:18" s="1" customFormat="1">
      <c r="D182" s="5"/>
      <c r="E182" s="5"/>
      <c r="F182" s="5"/>
      <c r="G182" s="5"/>
      <c r="H182" s="5"/>
      <c r="K182" s="3"/>
      <c r="L182" s="56">
        <v>3.45</v>
      </c>
      <c r="M182" s="55"/>
      <c r="N182" s="55"/>
      <c r="O182" s="55"/>
      <c r="P182" s="55">
        <f t="shared" si="4"/>
        <v>9.7992310541801918E-3</v>
      </c>
      <c r="Q182" s="56">
        <f t="shared" si="5"/>
        <v>0.99380654657336143</v>
      </c>
      <c r="R182" s="55"/>
    </row>
    <row r="183" spans="4:18" s="1" customFormat="1">
      <c r="D183" s="5"/>
      <c r="E183" s="5"/>
      <c r="F183" s="5"/>
      <c r="G183" s="5"/>
      <c r="H183" s="5"/>
      <c r="K183" s="3"/>
      <c r="L183" s="55">
        <v>3.47</v>
      </c>
      <c r="M183" s="55"/>
      <c r="N183" s="55"/>
      <c r="O183" s="55"/>
      <c r="P183" s="55">
        <f t="shared" si="4"/>
        <v>9.4682478726627207E-3</v>
      </c>
      <c r="Q183" s="56">
        <f t="shared" si="5"/>
        <v>0.99399920100900407</v>
      </c>
      <c r="R183" s="55"/>
    </row>
    <row r="184" spans="4:18" s="1" customFormat="1">
      <c r="D184" s="5"/>
      <c r="E184" s="5"/>
      <c r="F184" s="5"/>
      <c r="G184" s="5"/>
      <c r="H184" s="5"/>
      <c r="K184" s="3"/>
      <c r="L184" s="56">
        <v>3.49</v>
      </c>
      <c r="M184" s="55"/>
      <c r="N184" s="55"/>
      <c r="O184" s="55"/>
      <c r="P184" s="55">
        <f t="shared" si="4"/>
        <v>9.1492414714808012E-3</v>
      </c>
      <c r="Q184" s="56">
        <f t="shared" si="5"/>
        <v>0.99418535632931859</v>
      </c>
      <c r="R184" s="55"/>
    </row>
    <row r="185" spans="4:18" s="1" customFormat="1">
      <c r="D185" s="5"/>
      <c r="E185" s="5"/>
      <c r="F185" s="5"/>
      <c r="G185" s="5"/>
      <c r="H185" s="5"/>
      <c r="K185" s="3"/>
      <c r="L185" s="55">
        <v>3.51</v>
      </c>
      <c r="M185" s="55"/>
      <c r="N185" s="55"/>
      <c r="O185" s="55"/>
      <c r="P185" s="55">
        <f t="shared" si="4"/>
        <v>8.8417529879887234E-3</v>
      </c>
      <c r="Q185" s="56">
        <f t="shared" si="5"/>
        <v>0.99436524744999977</v>
      </c>
      <c r="R185" s="55"/>
    </row>
    <row r="186" spans="4:18" s="1" customFormat="1">
      <c r="D186" s="5"/>
      <c r="E186" s="5"/>
      <c r="F186" s="5"/>
      <c r="G186" s="5"/>
      <c r="H186" s="5"/>
      <c r="K186" s="3"/>
      <c r="L186" s="56">
        <v>3.53</v>
      </c>
      <c r="M186" s="55"/>
      <c r="N186" s="55"/>
      <c r="O186" s="55"/>
      <c r="P186" s="55">
        <f t="shared" si="4"/>
        <v>8.545341941540106E-3</v>
      </c>
      <c r="Q186" s="56">
        <f t="shared" si="5"/>
        <v>0.99453910029460013</v>
      </c>
      <c r="R186" s="55"/>
    </row>
    <row r="187" spans="4:18" s="1" customFormat="1">
      <c r="D187" s="5"/>
      <c r="E187" s="5"/>
      <c r="F187" s="5"/>
      <c r="G187" s="5"/>
      <c r="H187" s="5"/>
      <c r="K187" s="3"/>
      <c r="L187" s="55">
        <v>3.55</v>
      </c>
      <c r="M187" s="55"/>
      <c r="N187" s="55"/>
      <c r="O187" s="55"/>
      <c r="P187" s="55">
        <f t="shared" si="4"/>
        <v>8.2595854750006099E-3</v>
      </c>
      <c r="Q187" s="56">
        <f t="shared" si="5"/>
        <v>0.99470713215453221</v>
      </c>
      <c r="R187" s="55"/>
    </row>
    <row r="188" spans="4:18" s="1" customFormat="1">
      <c r="D188" s="5"/>
      <c r="E188" s="5"/>
      <c r="F188" s="5"/>
      <c r="G188" s="5"/>
      <c r="H188" s="5"/>
      <c r="K188" s="3"/>
      <c r="L188" s="56">
        <v>3.57</v>
      </c>
      <c r="M188" s="55"/>
      <c r="N188" s="55"/>
      <c r="O188" s="55"/>
      <c r="P188" s="55">
        <f t="shared" si="4"/>
        <v>7.9840776278282972E-3</v>
      </c>
      <c r="Q188" s="56">
        <f t="shared" si="5"/>
        <v>0.99486955203421745</v>
      </c>
      <c r="R188" s="55"/>
    </row>
    <row r="189" spans="4:18" s="1" customFormat="1">
      <c r="D189" s="5"/>
      <c r="E189" s="5"/>
      <c r="F189" s="5"/>
      <c r="G189" s="5"/>
      <c r="H189" s="5"/>
      <c r="K189" s="3"/>
      <c r="L189" s="55">
        <v>3.59</v>
      </c>
      <c r="M189" s="55"/>
      <c r="N189" s="55"/>
      <c r="O189" s="55"/>
      <c r="P189" s="55">
        <f t="shared" si="4"/>
        <v>7.7184286394428644E-3</v>
      </c>
      <c r="Q189" s="56">
        <f t="shared" si="5"/>
        <v>0.99502656098200271</v>
      </c>
      <c r="R189" s="55"/>
    </row>
    <row r="190" spans="4:18" s="1" customFormat="1">
      <c r="D190" s="5"/>
      <c r="E190" s="5"/>
      <c r="F190" s="5"/>
      <c r="G190" s="5"/>
      <c r="H190" s="5"/>
      <c r="K190" s="3"/>
      <c r="L190" s="56">
        <v>3.61</v>
      </c>
      <c r="M190" s="55"/>
      <c r="N190" s="55"/>
      <c r="O190" s="55"/>
      <c r="P190" s="55">
        <f t="shared" si="4"/>
        <v>7.4622642816512775E-3</v>
      </c>
      <c r="Q190" s="56">
        <f t="shared" si="5"/>
        <v>0.99517835240743602</v>
      </c>
      <c r="R190" s="55"/>
    </row>
    <row r="191" spans="4:18" s="1" customFormat="1">
      <c r="D191" s="5"/>
      <c r="E191" s="5"/>
      <c r="F191" s="5"/>
      <c r="G191" s="5"/>
      <c r="H191" s="5"/>
      <c r="K191" s="3"/>
      <c r="L191" s="55">
        <v>3.63</v>
      </c>
      <c r="M191" s="55"/>
      <c r="N191" s="55"/>
      <c r="O191" s="55"/>
      <c r="P191" s="55">
        <f t="shared" si="4"/>
        <v>7.2152252189435573E-3</v>
      </c>
      <c r="Q191" s="56">
        <f t="shared" si="5"/>
        <v>0.99532511238547194</v>
      </c>
      <c r="R191" s="55"/>
    </row>
    <row r="192" spans="4:18" s="1" customFormat="1">
      <c r="D192" s="5"/>
      <c r="E192" s="5"/>
      <c r="F192" s="5"/>
      <c r="G192" s="5"/>
      <c r="H192" s="5"/>
      <c r="K192" s="3"/>
      <c r="L192" s="56">
        <v>3.65</v>
      </c>
      <c r="M192" s="55"/>
      <c r="N192" s="55"/>
      <c r="O192" s="55"/>
      <c r="P192" s="55">
        <f t="shared" si="4"/>
        <v>6.9769663955158235E-3</v>
      </c>
      <c r="Q192" s="56">
        <f t="shared" si="5"/>
        <v>0.99546701994815179</v>
      </c>
      <c r="R192" s="55"/>
    </row>
    <row r="193" spans="4:18" s="1" customFormat="1">
      <c r="D193" s="5"/>
      <c r="E193" s="5"/>
      <c r="F193" s="5"/>
      <c r="G193" s="5"/>
      <c r="H193" s="5"/>
      <c r="K193" s="3"/>
      <c r="L193" s="55">
        <v>3.67</v>
      </c>
      <c r="M193" s="55"/>
      <c r="N193" s="55"/>
      <c r="O193" s="55"/>
      <c r="P193" s="55">
        <f t="shared" si="4"/>
        <v>6.7471564479212442E-3</v>
      </c>
      <c r="Q193" s="56">
        <f t="shared" si="5"/>
        <v>0.99560424736428266</v>
      </c>
      <c r="R193" s="55"/>
    </row>
    <row r="194" spans="4:18" s="1" customFormat="1">
      <c r="D194" s="5"/>
      <c r="E194" s="5"/>
      <c r="F194" s="5"/>
      <c r="G194" s="5"/>
      <c r="H194" s="5"/>
      <c r="K194" s="3"/>
      <c r="L194" s="56">
        <v>3.69</v>
      </c>
      <c r="M194" s="55"/>
      <c r="N194" s="55"/>
      <c r="O194" s="55"/>
      <c r="P194" s="55">
        <f t="shared" si="4"/>
        <v>6.5254771422913237E-3</v>
      </c>
      <c r="Q194" s="56">
        <f t="shared" si="5"/>
        <v>0.99573696040761628</v>
      </c>
      <c r="R194" s="55"/>
    </row>
    <row r="195" spans="4:18" s="1" customFormat="1">
      <c r="D195" s="5"/>
      <c r="E195" s="5"/>
      <c r="F195" s="5"/>
      <c r="G195" s="5"/>
      <c r="H195" s="5"/>
      <c r="K195" s="3"/>
      <c r="L195" s="55">
        <v>3.71</v>
      </c>
      <c r="M195" s="55"/>
      <c r="N195" s="55"/>
      <c r="O195" s="55"/>
      <c r="P195" s="55">
        <f t="shared" si="4"/>
        <v>6.3116228351105409E-3</v>
      </c>
      <c r="Q195" s="56">
        <f t="shared" si="5"/>
        <v>0.99586531861401029</v>
      </c>
      <c r="R195" s="55"/>
    </row>
    <row r="196" spans="4:18" s="1" customFormat="1">
      <c r="D196" s="5"/>
      <c r="E196" s="5"/>
      <c r="F196" s="5"/>
      <c r="G196" s="5"/>
      <c r="H196" s="5"/>
      <c r="K196" s="3"/>
      <c r="L196" s="56">
        <v>3.73</v>
      </c>
      <c r="M196" s="55"/>
      <c r="N196" s="55"/>
      <c r="O196" s="55"/>
      <c r="P196" s="55">
        <f t="shared" si="4"/>
        <v>6.1052999565668108E-3</v>
      </c>
      <c r="Q196" s="56">
        <f t="shared" si="5"/>
        <v>0.99598947552803185</v>
      </c>
      <c r="R196" s="55"/>
    </row>
    <row r="197" spans="4:18" s="1" customFormat="1">
      <c r="D197" s="5"/>
      <c r="E197" s="5"/>
      <c r="F197" s="5"/>
      <c r="G197" s="5"/>
      <c r="H197" s="5"/>
      <c r="K197" s="3"/>
      <c r="L197" s="55">
        <v>3.75</v>
      </c>
      <c r="M197" s="55"/>
      <c r="N197" s="55"/>
      <c r="O197" s="55"/>
      <c r="P197" s="55">
        <f t="shared" si="4"/>
        <v>5.9062265155385455E-3</v>
      </c>
      <c r="Q197" s="56">
        <f t="shared" si="5"/>
        <v>0.99610957893944618</v>
      </c>
      <c r="R197" s="55"/>
    </row>
    <row r="198" spans="4:18" s="1" customFormat="1">
      <c r="D198" s="5"/>
      <c r="E198" s="5"/>
      <c r="F198" s="5"/>
      <c r="G198" s="5"/>
      <c r="H198" s="5"/>
      <c r="K198" s="3"/>
      <c r="L198" s="56">
        <v>3.77</v>
      </c>
      <c r="M198" s="55"/>
      <c r="N198" s="55"/>
      <c r="O198" s="55"/>
      <c r="P198" s="55">
        <f t="shared" si="4"/>
        <v>5.7141316253158398E-3</v>
      </c>
      <c r="Q198" s="56">
        <f t="shared" si="5"/>
        <v>0.99622577111001365</v>
      </c>
      <c r="R198" s="55"/>
    </row>
    <row r="199" spans="4:18" s="1" customFormat="1">
      <c r="D199" s="5"/>
      <c r="E199" s="5"/>
      <c r="F199" s="5"/>
      <c r="G199" s="5"/>
      <c r="H199" s="5"/>
      <c r="K199" s="3"/>
      <c r="L199" s="55">
        <v>3.79</v>
      </c>
      <c r="M199" s="55"/>
      <c r="N199" s="55"/>
      <c r="O199" s="55"/>
      <c r="P199" s="55">
        <f t="shared" si="4"/>
        <v>5.5287550491893364E-3</v>
      </c>
      <c r="Q199" s="56">
        <f t="shared" si="5"/>
        <v>0.99633818899100202</v>
      </c>
      <c r="R199" s="55"/>
    </row>
    <row r="200" spans="4:18" s="1" customFormat="1">
      <c r="D200" s="5"/>
      <c r="E200" s="5"/>
      <c r="F200" s="5"/>
      <c r="G200" s="5"/>
      <c r="H200" s="5"/>
      <c r="K200" s="3"/>
      <c r="L200" s="56">
        <v>3.81</v>
      </c>
      <c r="M200" s="55"/>
      <c r="N200" s="55"/>
      <c r="O200" s="55"/>
      <c r="P200" s="55">
        <f t="shared" si="4"/>
        <v>5.3498467650747745E-3</v>
      </c>
      <c r="Q200" s="56">
        <f t="shared" si="5"/>
        <v>0.99644696443180103</v>
      </c>
      <c r="R200" s="55"/>
    </row>
    <row r="201" spans="4:18" s="1" customFormat="1">
      <c r="D201" s="5"/>
      <c r="E201" s="5"/>
      <c r="F201" s="5"/>
      <c r="G201" s="5"/>
      <c r="H201" s="5"/>
      <c r="K201" s="3"/>
      <c r="L201" s="55">
        <v>3.83</v>
      </c>
      <c r="M201" s="55"/>
      <c r="N201" s="55"/>
      <c r="O201" s="55"/>
      <c r="P201" s="55">
        <f t="shared" si="4"/>
        <v>5.1771665483748373E-3</v>
      </c>
      <c r="Q201" s="56">
        <f t="shared" si="5"/>
        <v>0.99655222438001423</v>
      </c>
      <c r="R201" s="55"/>
    </row>
    <row r="202" spans="4:18" s="1" customFormat="1">
      <c r="D202" s="5"/>
      <c r="E202" s="5"/>
      <c r="F202" s="5"/>
      <c r="G202" s="5"/>
      <c r="H202" s="5"/>
      <c r="K202" s="3"/>
      <c r="L202" s="56">
        <v>3.85</v>
      </c>
      <c r="M202" s="55"/>
      <c r="N202" s="55"/>
      <c r="O202" s="55"/>
      <c r="P202" s="55">
        <f t="shared" si="4"/>
        <v>5.0104835723115927E-3</v>
      </c>
      <c r="Q202" s="56">
        <f t="shared" si="5"/>
        <v>0.99665409107338321</v>
      </c>
      <c r="R202" s="55"/>
    </row>
    <row r="203" spans="4:18" s="1" customFormat="1">
      <c r="D203" s="5"/>
      <c r="E203" s="5"/>
      <c r="F203" s="5"/>
      <c r="G203" s="5"/>
      <c r="H203" s="5"/>
      <c r="K203" s="3"/>
      <c r="L203" s="55">
        <v>3.87</v>
      </c>
      <c r="M203" s="55"/>
      <c r="N203" s="55"/>
      <c r="O203" s="55"/>
      <c r="P203" s="55">
        <f t="shared" ref="P203:P266" si="6">($O$10/($M$10*$N$10))*(($B$4/$B$5)^($B$4/2))*(L203^(($B$4/2)-1))*((1+($B$4/$B$5)*L203)^(-($B$4+$B$5)/2))</f>
        <v>4.8495760249949024E-3</v>
      </c>
      <c r="Q203" s="56">
        <f t="shared" ref="Q203:Q266" si="7">1-FDIST(L203,$B$4,$B$5)</f>
        <v>0.99675268222388758</v>
      </c>
      <c r="R203" s="55"/>
    </row>
    <row r="204" spans="4:18" s="1" customFormat="1">
      <c r="D204" s="5"/>
      <c r="E204" s="5"/>
      <c r="F204" s="5"/>
      <c r="G204" s="5"/>
      <c r="H204" s="5"/>
      <c r="K204" s="3"/>
      <c r="L204" s="56">
        <v>3.89</v>
      </c>
      <c r="M204" s="55"/>
      <c r="N204" s="55"/>
      <c r="O204" s="55"/>
      <c r="P204" s="55">
        <f t="shared" si="6"/>
        <v>4.6942307425211181E-3</v>
      </c>
      <c r="Q204" s="56">
        <f t="shared" si="7"/>
        <v>0.99684811119434757</v>
      </c>
      <c r="R204" s="55"/>
    </row>
    <row r="205" spans="4:18" s="1" customFormat="1">
      <c r="D205" s="5"/>
      <c r="E205" s="5"/>
      <c r="F205" s="5"/>
      <c r="G205" s="5"/>
      <c r="H205" s="5"/>
      <c r="K205" s="3"/>
      <c r="L205" s="55">
        <v>3.91</v>
      </c>
      <c r="M205" s="55"/>
      <c r="N205" s="55"/>
      <c r="O205" s="55"/>
      <c r="P205" s="55">
        <f t="shared" si="6"/>
        <v>4.5442428574259345E-3</v>
      </c>
      <c r="Q205" s="56">
        <f t="shared" si="7"/>
        <v>0.996940487167843</v>
      </c>
      <c r="R205" s="55"/>
    </row>
    <row r="206" spans="4:18" s="1" customFormat="1">
      <c r="D206" s="5"/>
      <c r="E206" s="5"/>
      <c r="F206" s="5"/>
      <c r="G206" s="5"/>
      <c r="H206" s="5"/>
      <c r="K206" s="3"/>
      <c r="L206" s="56">
        <v>3.93</v>
      </c>
      <c r="M206" s="55"/>
      <c r="N206" s="55"/>
      <c r="O206" s="55"/>
      <c r="P206" s="55">
        <f t="shared" si="6"/>
        <v>4.3994154618431057E-3</v>
      </c>
      <c r="Q206" s="56">
        <f t="shared" si="7"/>
        <v>0.9970299153102502</v>
      </c>
      <c r="R206" s="55"/>
    </row>
    <row r="207" spans="4:18" s="1" customFormat="1">
      <c r="D207" s="5"/>
      <c r="E207" s="5"/>
      <c r="F207" s="5"/>
      <c r="G207" s="5"/>
      <c r="H207" s="5"/>
      <c r="K207" s="3"/>
      <c r="L207" s="55">
        <v>3.95</v>
      </c>
      <c r="M207" s="55"/>
      <c r="N207" s="55"/>
      <c r="O207" s="55"/>
      <c r="P207" s="55">
        <f t="shared" si="6"/>
        <v>4.2595592847471274E-3</v>
      </c>
      <c r="Q207" s="56">
        <f t="shared" si="7"/>
        <v>0.99711649692618276</v>
      </c>
      <c r="R207" s="55"/>
    </row>
    <row r="208" spans="4:18" s="1" customFormat="1">
      <c r="D208" s="5"/>
      <c r="E208" s="5"/>
      <c r="F208" s="5"/>
      <c r="G208" s="5"/>
      <c r="H208" s="5"/>
      <c r="K208" s="3"/>
      <c r="L208" s="56">
        <v>3.97</v>
      </c>
      <c r="M208" s="55"/>
      <c r="N208" s="55"/>
      <c r="O208" s="55"/>
      <c r="P208" s="55">
        <f t="shared" si="6"/>
        <v>4.1244923826839076E-3</v>
      </c>
      <c r="Q208" s="56">
        <f t="shared" si="7"/>
        <v>0.99720032960861416</v>
      </c>
      <c r="R208" s="55"/>
    </row>
    <row r="209" spans="4:18" s="1" customFormat="1">
      <c r="D209" s="5"/>
      <c r="E209" s="5"/>
      <c r="F209" s="5"/>
      <c r="G209" s="5"/>
      <c r="H209" s="5"/>
      <c r="K209" s="3"/>
      <c r="L209" s="55">
        <v>3.99</v>
      </c>
      <c r="M209" s="55"/>
      <c r="N209" s="55"/>
      <c r="O209" s="55"/>
      <c r="P209" s="55">
        <f t="shared" si="6"/>
        <v>3.9940398434187467E-3</v>
      </c>
      <c r="Q209" s="56">
        <f t="shared" si="7"/>
        <v>0.99728150738244437</v>
      </c>
      <c r="R209" s="55"/>
    </row>
    <row r="210" spans="4:18" s="1" customFormat="1">
      <c r="D210" s="5"/>
      <c r="E210" s="5"/>
      <c r="F210" s="5"/>
      <c r="G210" s="5"/>
      <c r="H210" s="5"/>
      <c r="K210" s="3"/>
      <c r="L210" s="56">
        <v>4.01</v>
      </c>
      <c r="M210" s="55"/>
      <c r="N210" s="55"/>
      <c r="O210" s="55"/>
      <c r="P210" s="55">
        <f t="shared" si="6"/>
        <v>3.8680335019539505E-3</v>
      </c>
      <c r="Q210" s="56">
        <f t="shared" si="7"/>
        <v>0.99736012084226433</v>
      </c>
      <c r="R210" s="55"/>
    </row>
    <row r="211" spans="4:18" s="1" customFormat="1">
      <c r="D211" s="5"/>
      <c r="E211" s="5"/>
      <c r="F211" s="5"/>
      <c r="G211" s="5"/>
      <c r="H211" s="5"/>
      <c r="K211" s="3"/>
      <c r="L211" s="55">
        <v>4.03</v>
      </c>
      <c r="M211" s="55"/>
      <c r="N211" s="55"/>
      <c r="O211" s="55"/>
      <c r="P211" s="55">
        <f t="shared" si="6"/>
        <v>3.7463116683917642E-3</v>
      </c>
      <c r="Q211" s="56">
        <f t="shared" si="7"/>
        <v>0.99743625728455998</v>
      </c>
      <c r="R211" s="55"/>
    </row>
    <row r="212" spans="4:18" s="1" customFormat="1">
      <c r="D212" s="5"/>
      <c r="E212" s="5"/>
      <c r="F212" s="5"/>
      <c r="G212" s="5"/>
      <c r="H212" s="5"/>
      <c r="K212" s="3"/>
      <c r="L212" s="56">
        <v>4.05</v>
      </c>
      <c r="M212" s="55"/>
      <c r="N212" s="55"/>
      <c r="O212" s="55"/>
      <c r="P212" s="55">
        <f t="shared" si="6"/>
        <v>3.6287188671406869E-3</v>
      </c>
      <c r="Q212" s="56">
        <f t="shared" si="7"/>
        <v>0.99751000083458785</v>
      </c>
      <c r="R212" s="55"/>
    </row>
    <row r="213" spans="4:18" s="1" customFormat="1">
      <c r="D213" s="5"/>
      <c r="E213" s="5"/>
      <c r="F213" s="5"/>
      <c r="G213" s="5"/>
      <c r="H213" s="5"/>
      <c r="K213" s="3"/>
      <c r="L213" s="55">
        <v>4.07</v>
      </c>
      <c r="M213" s="55"/>
      <c r="N213" s="55"/>
      <c r="O213" s="55"/>
      <c r="P213" s="55">
        <f t="shared" si="6"/>
        <v>3.5151055869833258E-3</v>
      </c>
      <c r="Q213" s="56">
        <f t="shared" si="7"/>
        <v>0.99758143256814413</v>
      </c>
      <c r="R213" s="55"/>
    </row>
    <row r="214" spans="4:18" s="1" customFormat="1">
      <c r="D214" s="5"/>
      <c r="E214" s="5"/>
      <c r="F214" s="5"/>
      <c r="G214" s="5"/>
      <c r="H214" s="5"/>
      <c r="K214" s="3"/>
      <c r="L214" s="56">
        <v>4.09</v>
      </c>
      <c r="M214" s="55"/>
      <c r="N214" s="55"/>
      <c r="O214" s="55"/>
      <c r="P214" s="55">
        <f t="shared" si="6"/>
        <v>3.4053280415454394E-3</v>
      </c>
      <c r="Q214" s="56">
        <f t="shared" si="7"/>
        <v>0.99765063062843984</v>
      </c>
      <c r="R214" s="55"/>
    </row>
    <row r="215" spans="4:18" s="1" customFormat="1">
      <c r="D215" s="5"/>
      <c r="E215" s="5"/>
      <c r="F215" s="5"/>
      <c r="G215" s="5"/>
      <c r="H215" s="5"/>
      <c r="K215" s="3"/>
      <c r="L215" s="55">
        <v>4.1100000000000003</v>
      </c>
      <c r="M215" s="55"/>
      <c r="N215" s="55"/>
      <c r="O215" s="55"/>
      <c r="P215" s="55">
        <f t="shared" si="6"/>
        <v>3.2992479397245672E-3</v>
      </c>
      <c r="Q215" s="56">
        <f t="shared" si="7"/>
        <v>0.99771767033828573</v>
      </c>
      <c r="R215" s="55"/>
    </row>
    <row r="216" spans="4:18" s="1" customFormat="1">
      <c r="D216" s="5"/>
      <c r="E216" s="5"/>
      <c r="F216" s="5"/>
      <c r="G216" s="5"/>
      <c r="H216" s="5"/>
      <c r="K216" s="3"/>
      <c r="L216" s="56">
        <v>4.13</v>
      </c>
      <c r="M216" s="55"/>
      <c r="N216" s="55"/>
      <c r="O216" s="55"/>
      <c r="P216" s="55">
        <f t="shared" si="6"/>
        <v>3.196732265655308E-3</v>
      </c>
      <c r="Q216" s="56">
        <f t="shared" si="7"/>
        <v>0.99778262430778197</v>
      </c>
      <c r="R216" s="55"/>
    </row>
    <row r="217" spans="4:18" s="1" customFormat="1">
      <c r="D217" s="5"/>
      <c r="E217" s="5"/>
      <c r="F217" s="5"/>
      <c r="G217" s="5"/>
      <c r="H217" s="5"/>
      <c r="K217" s="3"/>
      <c r="L217" s="55">
        <v>4.1500000000000004</v>
      </c>
      <c r="M217" s="55"/>
      <c r="N217" s="55"/>
      <c r="O217" s="55"/>
      <c r="P217" s="55">
        <f t="shared" si="6"/>
        <v>3.0976530678067148E-3</v>
      </c>
      <c r="Q217" s="56">
        <f t="shared" si="7"/>
        <v>0.99784556253769896</v>
      </c>
      <c r="R217" s="55"/>
    </row>
    <row r="218" spans="4:18" s="1" customFormat="1">
      <c r="D218" s="5"/>
      <c r="E218" s="5"/>
      <c r="F218" s="5"/>
      <c r="G218" s="5"/>
      <c r="H218" s="5"/>
      <c r="K218" s="3"/>
      <c r="L218" s="56">
        <v>4.17</v>
      </c>
      <c r="M218" s="55"/>
      <c r="N218" s="55"/>
      <c r="O218" s="55"/>
      <c r="P218" s="55">
        <f t="shared" si="6"/>
        <v>3.0018872568242662E-3</v>
      </c>
      <c r="Q218" s="56">
        <f t="shared" si="7"/>
        <v>0.99790655251872773</v>
      </c>
      <c r="R218" s="55"/>
    </row>
    <row r="219" spans="4:18" s="1" customFormat="1">
      <c r="D219" s="5"/>
      <c r="E219" s="5"/>
      <c r="F219" s="5"/>
      <c r="G219" s="5"/>
      <c r="H219" s="5"/>
      <c r="K219" s="3"/>
      <c r="L219" s="55">
        <v>4.1900000000000004</v>
      </c>
      <c r="M219" s="55"/>
      <c r="N219" s="55"/>
      <c r="O219" s="55"/>
      <c r="P219" s="55">
        <f t="shared" si="6"/>
        <v>2.9093164117449288E-3</v>
      </c>
      <c r="Q219" s="56">
        <f t="shared" si="7"/>
        <v>0.99796565932677272</v>
      </c>
      <c r="R219" s="55"/>
    </row>
    <row r="220" spans="4:18" s="1" customFormat="1">
      <c r="D220" s="5"/>
      <c r="E220" s="5"/>
      <c r="F220" s="5"/>
      <c r="G220" s="5"/>
      <c r="H220" s="5"/>
      <c r="K220" s="3"/>
      <c r="L220" s="56">
        <v>4.21</v>
      </c>
      <c r="M220" s="55"/>
      <c r="N220" s="55"/>
      <c r="O220" s="55"/>
      <c r="P220" s="55">
        <f t="shared" si="6"/>
        <v>2.8198265942305446E-3</v>
      </c>
      <c r="Q220" s="56">
        <f t="shared" si="7"/>
        <v>0.99802294571444816</v>
      </c>
      <c r="R220" s="55"/>
    </row>
    <row r="221" spans="4:18" s="1" customFormat="1">
      <c r="D221" s="5"/>
      <c r="E221" s="5"/>
      <c r="F221" s="5"/>
      <c r="G221" s="5"/>
      <c r="H221" s="5"/>
      <c r="K221" s="3"/>
      <c r="L221" s="55">
        <v>4.2300000000000004</v>
      </c>
      <c r="M221" s="55"/>
      <c r="N221" s="55"/>
      <c r="O221" s="55"/>
      <c r="P221" s="55">
        <f t="shared" si="6"/>
        <v>2.7333081704791133E-3</v>
      </c>
      <c r="Q221" s="56">
        <f t="shared" si="7"/>
        <v>0.99807847219893764</v>
      </c>
      <c r="R221" s="55"/>
    </row>
    <row r="222" spans="4:18" s="1" customFormat="1">
      <c r="D222" s="5"/>
      <c r="E222" s="5"/>
      <c r="F222" s="5"/>
      <c r="G222" s="5"/>
      <c r="H222" s="5"/>
      <c r="K222" s="3"/>
      <c r="L222" s="56">
        <v>4.25</v>
      </c>
      <c r="M222" s="55"/>
      <c r="N222" s="55"/>
      <c r="O222" s="55"/>
      <c r="P222" s="55">
        <f t="shared" si="6"/>
        <v>2.6496556404883346E-3</v>
      </c>
      <c r="Q222" s="56">
        <f t="shared" si="7"/>
        <v>0.99813229714636531</v>
      </c>
      <c r="R222" s="55"/>
    </row>
    <row r="223" spans="4:18" s="1" customFormat="1">
      <c r="D223" s="5"/>
      <c r="E223" s="5"/>
      <c r="F223" s="5"/>
      <c r="G223" s="5"/>
      <c r="H223" s="5"/>
      <c r="K223" s="3"/>
      <c r="L223" s="55">
        <v>4.2699999999999996</v>
      </c>
      <c r="M223" s="55"/>
      <c r="N223" s="55"/>
      <c r="O223" s="55"/>
      <c r="P223" s="55">
        <f t="shared" si="6"/>
        <v>2.5687674743600977E-3</v>
      </c>
      <c r="Q223" s="56">
        <f t="shared" si="7"/>
        <v>0.9981844768528233</v>
      </c>
      <c r="R223" s="55"/>
    </row>
    <row r="224" spans="4:18" s="1" customFormat="1">
      <c r="D224" s="5"/>
      <c r="E224" s="5"/>
      <c r="F224" s="5"/>
      <c r="G224" s="5"/>
      <c r="H224" s="5"/>
      <c r="K224" s="3"/>
      <c r="L224" s="56">
        <v>4.29</v>
      </c>
      <c r="M224" s="55"/>
      <c r="N224" s="55"/>
      <c r="O224" s="55"/>
      <c r="P224" s="55">
        <f t="shared" si="6"/>
        <v>2.4905459553472369E-3</v>
      </c>
      <c r="Q224" s="56">
        <f t="shared" si="7"/>
        <v>0.99823506562219366</v>
      </c>
      <c r="R224" s="55"/>
    </row>
    <row r="225" spans="4:18" s="1" customFormat="1">
      <c r="D225" s="5"/>
      <c r="E225" s="5"/>
      <c r="F225" s="5"/>
      <c r="G225" s="5"/>
      <c r="H225" s="5"/>
      <c r="K225" s="3"/>
      <c r="L225" s="55">
        <v>4.3099999999999996</v>
      </c>
      <c r="M225" s="55"/>
      <c r="N225" s="55"/>
      <c r="O225" s="55"/>
      <c r="P225" s="55">
        <f t="shared" si="6"/>
        <v>2.4148970293571812E-3</v>
      </c>
      <c r="Q225" s="56">
        <f t="shared" si="7"/>
        <v>0.99828411584089527</v>
      </c>
      <c r="R225" s="55"/>
    </row>
    <row r="226" spans="4:18" s="1" customFormat="1">
      <c r="D226" s="5"/>
      <c r="E226" s="5"/>
      <c r="F226" s="5"/>
      <c r="G226" s="5"/>
      <c r="H226" s="5"/>
      <c r="K226" s="3"/>
      <c r="L226" s="56">
        <v>4.33</v>
      </c>
      <c r="M226" s="55"/>
      <c r="N226" s="55"/>
      <c r="O226" s="55"/>
      <c r="P226" s="55">
        <f t="shared" si="6"/>
        <v>2.3417301606391883E-3</v>
      </c>
      <c r="Q226" s="56">
        <f t="shared" si="7"/>
        <v>0.99833167804968437</v>
      </c>
      <c r="R226" s="55"/>
    </row>
    <row r="227" spans="4:18" s="1" customFormat="1">
      <c r="D227" s="5"/>
      <c r="E227" s="5"/>
      <c r="F227" s="5"/>
      <c r="G227" s="5"/>
      <c r="H227" s="5"/>
      <c r="K227" s="3"/>
      <c r="L227" s="55">
        <v>4.3499999999999996</v>
      </c>
      <c r="M227" s="55"/>
      <c r="N227" s="55"/>
      <c r="O227" s="55"/>
      <c r="P227" s="55">
        <f t="shared" si="6"/>
        <v>2.2709581933936336E-3</v>
      </c>
      <c r="Q227" s="56">
        <f t="shared" si="7"/>
        <v>0.99837780101262741</v>
      </c>
      <c r="R227" s="55"/>
    </row>
    <row r="228" spans="4:18" s="1" customFormat="1">
      <c r="D228" s="5"/>
      <c r="E228" s="5"/>
      <c r="F228" s="5"/>
      <c r="G228" s="5"/>
      <c r="H228" s="5"/>
      <c r="K228" s="3"/>
      <c r="L228" s="56">
        <v>4.37</v>
      </c>
      <c r="M228" s="55"/>
      <c r="N228" s="55"/>
      <c r="O228" s="55"/>
      <c r="P228" s="55">
        <f t="shared" si="6"/>
        <v>2.2024972190527784E-3</v>
      </c>
      <c r="Q228" s="56">
        <f t="shared" si="7"/>
        <v>0.99842253178336393</v>
      </c>
      <c r="R228" s="55"/>
    </row>
    <row r="229" spans="4:18" s="1" customFormat="1">
      <c r="D229" s="5"/>
      <c r="E229" s="5"/>
      <c r="F229" s="5"/>
      <c r="G229" s="5"/>
      <c r="H229" s="5"/>
      <c r="K229" s="3"/>
      <c r="L229" s="55">
        <v>4.3899999999999997</v>
      </c>
      <c r="M229" s="55"/>
      <c r="N229" s="55"/>
      <c r="O229" s="55"/>
      <c r="P229" s="55">
        <f t="shared" si="6"/>
        <v>2.1362664489937623E-3</v>
      </c>
      <c r="Q229" s="56">
        <f t="shared" si="7"/>
        <v>0.9984659157687692</v>
      </c>
      <c r="R229" s="55"/>
    </row>
    <row r="230" spans="4:18" s="1" customFormat="1">
      <c r="D230" s="5"/>
      <c r="E230" s="5"/>
      <c r="F230" s="5"/>
      <c r="G230" s="5"/>
      <c r="H230" s="5"/>
      <c r="K230" s="3"/>
      <c r="L230" s="56">
        <v>4.41</v>
      </c>
      <c r="M230" s="55"/>
      <c r="N230" s="55"/>
      <c r="O230" s="55"/>
      <c r="P230" s="55">
        <f t="shared" si="6"/>
        <v>2.0721880924541771E-3</v>
      </c>
      <c r="Q230" s="56">
        <f t="shared" si="7"/>
        <v>0.9985079967901237</v>
      </c>
      <c r="R230" s="55"/>
    </row>
    <row r="231" spans="4:18" s="1" customFormat="1">
      <c r="D231" s="5"/>
      <c r="E231" s="5"/>
      <c r="F231" s="5"/>
      <c r="G231" s="5"/>
      <c r="H231" s="5"/>
      <c r="K231" s="3"/>
      <c r="L231" s="55">
        <v>4.43</v>
      </c>
      <c r="M231" s="55"/>
      <c r="N231" s="55"/>
      <c r="O231" s="55"/>
      <c r="P231" s="55">
        <f t="shared" si="6"/>
        <v>2.0101872394309292E-3</v>
      </c>
      <c r="Q231" s="56">
        <f t="shared" si="7"/>
        <v>0.9985488171418917</v>
      </c>
      <c r="R231" s="55"/>
    </row>
    <row r="232" spans="4:18" s="1" customFormat="1">
      <c r="D232" s="5"/>
      <c r="E232" s="5"/>
      <c r="F232" s="5"/>
      <c r="G232" s="5"/>
      <c r="H232" s="5"/>
      <c r="K232" s="3"/>
      <c r="L232" s="56">
        <v>4.45</v>
      </c>
      <c r="M232" s="55"/>
      <c r="N232" s="55"/>
      <c r="O232" s="55"/>
      <c r="P232" s="55">
        <f t="shared" si="6"/>
        <v>1.9501917483523059E-3</v>
      </c>
      <c r="Q232" s="56">
        <f t="shared" si="7"/>
        <v>0.99858841764820494</v>
      </c>
      <c r="R232" s="55"/>
    </row>
    <row r="233" spans="4:18" s="1" customFormat="1">
      <c r="D233" s="5"/>
      <c r="E233" s="5"/>
      <c r="F233" s="5"/>
      <c r="G233" s="5"/>
      <c r="H233" s="5"/>
      <c r="K233" s="3"/>
      <c r="L233" s="55">
        <v>4.47</v>
      </c>
      <c r="M233" s="55"/>
      <c r="N233" s="55"/>
      <c r="O233" s="55"/>
      <c r="P233" s="55">
        <f t="shared" si="6"/>
        <v>1.8921321383223006E-3</v>
      </c>
      <c r="Q233" s="56">
        <f t="shared" si="7"/>
        <v>0.99862683771714633</v>
      </c>
      <c r="R233" s="55"/>
    </row>
    <row r="234" spans="4:18" s="1" customFormat="1">
      <c r="D234" s="5"/>
      <c r="E234" s="5"/>
      <c r="F234" s="5"/>
      <c r="G234" s="5"/>
      <c r="H234" s="5"/>
      <c r="K234" s="3"/>
      <c r="L234" s="56">
        <v>4.49</v>
      </c>
      <c r="M234" s="55"/>
      <c r="N234" s="55"/>
      <c r="O234" s="55"/>
      <c r="P234" s="55">
        <f t="shared" si="6"/>
        <v>1.8359414857445865E-3</v>
      </c>
      <c r="Q234" s="56">
        <f t="shared" si="7"/>
        <v>0.99866411539292266</v>
      </c>
      <c r="R234" s="55"/>
    </row>
    <row r="235" spans="4:18" s="1" customFormat="1">
      <c r="D235" s="5"/>
      <c r="E235" s="5"/>
      <c r="F235" s="5"/>
      <c r="G235" s="5"/>
      <c r="H235" s="5"/>
      <c r="K235" s="3"/>
      <c r="L235" s="55">
        <v>4.51</v>
      </c>
      <c r="M235" s="55"/>
      <c r="N235" s="55"/>
      <c r="O235" s="55"/>
      <c r="P235" s="55">
        <f t="shared" si="6"/>
        <v>1.7815553251423354E-3</v>
      </c>
      <c r="Q235" s="56">
        <f t="shared" si="7"/>
        <v>0.9987002874060118</v>
      </c>
      <c r="R235" s="55"/>
    </row>
    <row r="236" spans="4:18" s="1" customFormat="1">
      <c r="D236" s="5"/>
      <c r="E236" s="5"/>
      <c r="F236" s="5"/>
      <c r="G236" s="5"/>
      <c r="H236" s="5"/>
      <c r="K236" s="3"/>
      <c r="L236" s="56">
        <v>4.53</v>
      </c>
      <c r="M236" s="55"/>
      <c r="N236" s="55"/>
      <c r="O236" s="55"/>
      <c r="P236" s="55">
        <f t="shared" si="6"/>
        <v>1.7289115539974663E-3</v>
      </c>
      <c r="Q236" s="56">
        <f t="shared" si="7"/>
        <v>0.99873538922136706</v>
      </c>
      <c r="R236" s="55"/>
    </row>
    <row r="237" spans="4:18" s="1" customFormat="1">
      <c r="D237" s="5"/>
      <c r="E237" s="5"/>
      <c r="F237" s="5"/>
      <c r="G237" s="5"/>
      <c r="H237" s="5"/>
      <c r="K237" s="3"/>
      <c r="L237" s="55">
        <v>4.55</v>
      </c>
      <c r="M237" s="55"/>
      <c r="N237" s="55"/>
      <c r="O237" s="55"/>
      <c r="P237" s="55">
        <f t="shared" si="6"/>
        <v>1.67795034144071E-3</v>
      </c>
      <c r="Q237" s="56">
        <f t="shared" si="7"/>
        <v>0.9987694550847569</v>
      </c>
      <c r="R237" s="55"/>
    </row>
    <row r="238" spans="4:18" s="1" customFormat="1">
      <c r="D238" s="5"/>
      <c r="E238" s="5"/>
      <c r="F238" s="5"/>
      <c r="G238" s="5"/>
      <c r="H238" s="5"/>
      <c r="K238" s="3"/>
      <c r="L238" s="56">
        <v>4.57</v>
      </c>
      <c r="M238" s="55"/>
      <c r="N238" s="55"/>
      <c r="O238" s="55"/>
      <c r="P238" s="55">
        <f t="shared" si="6"/>
        <v>1.6286140406311649E-3</v>
      </c>
      <c r="Q238" s="56">
        <f t="shared" si="7"/>
        <v>0.9988025180673159</v>
      </c>
      <c r="R238" s="55"/>
    </row>
    <row r="239" spans="4:18" s="1" customFormat="1">
      <c r="D239" s="5"/>
      <c r="E239" s="5"/>
      <c r="F239" s="5"/>
      <c r="G239" s="5"/>
      <c r="H239" s="5"/>
      <c r="K239" s="3"/>
      <c r="L239" s="55">
        <v>4.59</v>
      </c>
      <c r="M239" s="55"/>
      <c r="N239" s="55"/>
      <c r="O239" s="55"/>
      <c r="P239" s="55">
        <f t="shared" si="6"/>
        <v>1.580847104670812E-3</v>
      </c>
      <c r="Q239" s="56">
        <f t="shared" si="7"/>
        <v>0.99883461010837826</v>
      </c>
      <c r="R239" s="55"/>
    </row>
    <row r="240" spans="4:18" s="1" customFormat="1">
      <c r="D240" s="5"/>
      <c r="E240" s="5"/>
      <c r="F240" s="5"/>
      <c r="G240" s="5"/>
      <c r="H240" s="5"/>
      <c r="K240" s="3"/>
      <c r="L240" s="56">
        <v>4.6100000000000003</v>
      </c>
      <c r="M240" s="55"/>
      <c r="N240" s="55"/>
      <c r="O240" s="55"/>
      <c r="P240" s="55">
        <f t="shared" si="6"/>
        <v>1.5345960059060951E-3</v>
      </c>
      <c r="Q240" s="56">
        <f t="shared" si="7"/>
        <v>0.99886576205777255</v>
      </c>
      <c r="R240" s="55"/>
    </row>
    <row r="241" spans="4:18" s="1" customFormat="1">
      <c r="D241" s="5"/>
      <c r="E241" s="5"/>
      <c r="F241" s="5"/>
      <c r="G241" s="5"/>
      <c r="H241" s="5"/>
      <c r="K241" s="3"/>
      <c r="L241" s="55">
        <v>4.63</v>
      </c>
      <c r="M241" s="55"/>
      <c r="N241" s="55"/>
      <c r="O241" s="55"/>
      <c r="P241" s="55">
        <f t="shared" si="6"/>
        <v>1.4898091584752545E-3</v>
      </c>
      <c r="Q241" s="56">
        <f t="shared" si="7"/>
        <v>0.99889600371092746</v>
      </c>
      <c r="R241" s="55"/>
    </row>
    <row r="242" spans="4:18" s="1" customFormat="1">
      <c r="D242" s="5"/>
      <c r="E242" s="5"/>
      <c r="F242" s="5"/>
      <c r="G242" s="5"/>
      <c r="H242" s="5"/>
      <c r="K242" s="3"/>
      <c r="L242" s="56">
        <v>4.6500000000000004</v>
      </c>
      <c r="M242" s="55"/>
      <c r="N242" s="55"/>
      <c r="O242" s="55"/>
      <c r="P242" s="55">
        <f t="shared" si="6"/>
        <v>1.4464368439656981E-3</v>
      </c>
      <c r="Q242" s="56">
        <f t="shared" si="7"/>
        <v>0.99892536385381314</v>
      </c>
      <c r="R242" s="55"/>
    </row>
    <row r="243" spans="4:18" s="1" customFormat="1">
      <c r="D243" s="5"/>
      <c r="E243" s="5"/>
      <c r="F243" s="5"/>
      <c r="G243" s="5"/>
      <c r="H243" s="5"/>
      <c r="K243" s="3"/>
      <c r="L243" s="55">
        <v>4.67</v>
      </c>
      <c r="M243" s="55"/>
      <c r="N243" s="55"/>
      <c r="O243" s="55"/>
      <c r="P243" s="55">
        <f t="shared" si="6"/>
        <v>1.4044311400520358E-3</v>
      </c>
      <c r="Q243" s="56">
        <f t="shared" si="7"/>
        <v>0.99895387029492866</v>
      </c>
      <c r="R243" s="55"/>
    </row>
    <row r="244" spans="4:18" s="1" customFormat="1">
      <c r="D244" s="5"/>
      <c r="E244" s="5"/>
      <c r="F244" s="5"/>
      <c r="G244" s="5"/>
      <c r="H244" s="5"/>
      <c r="K244" s="3"/>
      <c r="L244" s="56">
        <v>4.6900000000000004</v>
      </c>
      <c r="M244" s="55"/>
      <c r="N244" s="55"/>
      <c r="O244" s="55"/>
      <c r="P244" s="55">
        <f t="shared" si="6"/>
        <v>1.363745851990512E-3</v>
      </c>
      <c r="Q244" s="56">
        <f t="shared" si="7"/>
        <v>0.99898154990171484</v>
      </c>
      <c r="R244" s="55"/>
    </row>
    <row r="245" spans="4:18" s="1" customFormat="1">
      <c r="D245" s="5"/>
      <c r="E245" s="5"/>
      <c r="F245" s="5"/>
      <c r="G245" s="5"/>
      <c r="H245" s="5"/>
      <c r="K245" s="3"/>
      <c r="L245" s="55">
        <v>4.71</v>
      </c>
      <c r="M245" s="55"/>
      <c r="N245" s="55"/>
      <c r="O245" s="55"/>
      <c r="P245" s="55">
        <f t="shared" si="6"/>
        <v>1.3243364468511847E-3</v>
      </c>
      <c r="Q245" s="56">
        <f t="shared" si="7"/>
        <v>0.99900842863444272</v>
      </c>
      <c r="R245" s="55"/>
    </row>
    <row r="246" spans="4:18" s="1" customFormat="1">
      <c r="D246" s="5"/>
      <c r="E246" s="5"/>
      <c r="F246" s="5"/>
      <c r="G246" s="5"/>
      <c r="H246" s="5"/>
      <c r="K246" s="3"/>
      <c r="L246" s="56">
        <v>4.7300000000000004</v>
      </c>
      <c r="M246" s="55"/>
      <c r="N246" s="55"/>
      <c r="O246" s="55"/>
      <c r="P246" s="55">
        <f t="shared" si="6"/>
        <v>1.2861599903740612E-3</v>
      </c>
      <c r="Q246" s="56">
        <f t="shared" si="7"/>
        <v>0.99903453157881483</v>
      </c>
      <c r="R246" s="55"/>
    </row>
    <row r="247" spans="4:18" s="1" customFormat="1">
      <c r="D247" s="5"/>
      <c r="E247" s="5"/>
      <c r="F247" s="5"/>
      <c r="G247" s="5"/>
      <c r="H247" s="5"/>
      <c r="K247" s="3"/>
      <c r="L247" s="55">
        <v>4.75</v>
      </c>
      <c r="M247" s="55"/>
      <c r="N247" s="55"/>
      <c r="O247" s="55"/>
      <c r="P247" s="55">
        <f t="shared" si="6"/>
        <v>1.2491750863404521E-3</v>
      </c>
      <c r="Q247" s="56">
        <f t="shared" si="7"/>
        <v>0.99905988297732784</v>
      </c>
      <c r="R247" s="55"/>
    </row>
    <row r="248" spans="4:18" s="1" customFormat="1">
      <c r="D248" s="5"/>
      <c r="E248" s="5"/>
      <c r="F248" s="5"/>
      <c r="G248" s="5"/>
      <c r="H248" s="5"/>
      <c r="K248" s="3"/>
      <c r="L248" s="56">
        <v>4.7699999999999996</v>
      </c>
      <c r="M248" s="55"/>
      <c r="N248" s="55"/>
      <c r="O248" s="55"/>
      <c r="P248" s="55">
        <f t="shared" si="6"/>
        <v>1.2133418183552429E-3</v>
      </c>
      <c r="Q248" s="56">
        <f t="shared" si="7"/>
        <v>0.99908450625944734</v>
      </c>
      <c r="R248" s="55"/>
    </row>
    <row r="249" spans="4:18" s="1" customFormat="1">
      <c r="D249" s="5"/>
      <c r="E249" s="5"/>
      <c r="F249" s="5"/>
      <c r="G249" s="5"/>
      <c r="H249" s="5"/>
      <c r="K249" s="3"/>
      <c r="L249" s="55">
        <v>4.79</v>
      </c>
      <c r="M249" s="55"/>
      <c r="N249" s="55"/>
      <c r="O249" s="55"/>
      <c r="P249" s="55">
        <f t="shared" si="6"/>
        <v>1.1786216939404773E-3</v>
      </c>
      <c r="Q249" s="56">
        <f t="shared" si="7"/>
        <v>0.99910842407064149</v>
      </c>
      <c r="R249" s="55"/>
    </row>
    <row r="250" spans="4:18" s="1" customFormat="1">
      <c r="D250" s="5"/>
      <c r="E250" s="5"/>
      <c r="F250" s="5"/>
      <c r="G250" s="5"/>
      <c r="H250" s="5"/>
      <c r="K250" s="3"/>
      <c r="L250" s="56">
        <v>4.8099999999999996</v>
      </c>
      <c r="M250" s="55"/>
      <c r="N250" s="55"/>
      <c r="O250" s="55"/>
      <c r="P250" s="55">
        <f t="shared" si="6"/>
        <v>1.144977590844686E-3</v>
      </c>
      <c r="Q250" s="56">
        <f t="shared" si="7"/>
        <v>0.99913165830031903</v>
      </c>
      <c r="R250" s="55"/>
    </row>
    <row r="251" spans="4:18" s="1" customFormat="1">
      <c r="D251" s="5"/>
      <c r="E251" s="5"/>
      <c r="F251" s="5"/>
      <c r="G251" s="5"/>
      <c r="H251" s="5"/>
      <c r="K251" s="3"/>
      <c r="L251" s="55">
        <v>4.83</v>
      </c>
      <c r="M251" s="55"/>
      <c r="N251" s="55"/>
      <c r="O251" s="55"/>
      <c r="P251" s="55">
        <f t="shared" si="6"/>
        <v>1.1123737054765021E-3</v>
      </c>
      <c r="Q251" s="56">
        <f t="shared" si="7"/>
        <v>0.99915423010871429</v>
      </c>
      <c r="R251" s="55"/>
    </row>
    <row r="252" spans="4:18" s="1" customFormat="1">
      <c r="D252" s="5"/>
      <c r="E252" s="5"/>
      <c r="F252" s="5"/>
      <c r="G252" s="5"/>
      <c r="H252" s="5"/>
      <c r="K252" s="3"/>
      <c r="L252" s="56">
        <v>4.8499999999999996</v>
      </c>
      <c r="M252" s="55"/>
      <c r="N252" s="55"/>
      <c r="O252" s="55"/>
      <c r="P252" s="55">
        <f t="shared" si="6"/>
        <v>1.0807755033751805E-3</v>
      </c>
      <c r="Q252" s="56">
        <f t="shared" si="7"/>
        <v>0.99917615995276221</v>
      </c>
      <c r="R252" s="55"/>
    </row>
    <row r="253" spans="4:18" s="1" customFormat="1">
      <c r="D253" s="5"/>
      <c r="E253" s="5"/>
      <c r="F253" s="5"/>
      <c r="G253" s="5"/>
      <c r="H253" s="5"/>
      <c r="K253" s="3"/>
      <c r="L253" s="55">
        <v>4.87</v>
      </c>
      <c r="M253" s="55"/>
      <c r="N253" s="55"/>
      <c r="O253" s="55"/>
      <c r="P253" s="55">
        <f t="shared" si="6"/>
        <v>1.0501496716340596E-3</v>
      </c>
      <c r="Q253" s="56">
        <f t="shared" si="7"/>
        <v>0.99919746761100148</v>
      </c>
      <c r="R253" s="55"/>
    </row>
    <row r="254" spans="4:18" s="1" customFormat="1">
      <c r="D254" s="5"/>
      <c r="E254" s="5"/>
      <c r="F254" s="5"/>
      <c r="G254" s="5"/>
      <c r="H254" s="5"/>
      <c r="K254" s="3"/>
      <c r="L254" s="56">
        <v>4.8899999999999997</v>
      </c>
      <c r="M254" s="55"/>
      <c r="N254" s="55"/>
      <c r="O254" s="55"/>
      <c r="P254" s="55">
        <f t="shared" si="6"/>
        <v>1.0204640731968414E-3</v>
      </c>
      <c r="Q254" s="56">
        <f t="shared" si="7"/>
        <v>0.99921817220754616</v>
      </c>
      <c r="R254" s="55"/>
    </row>
    <row r="255" spans="4:18" s="1" customFormat="1">
      <c r="D255" s="5"/>
      <c r="E255" s="5"/>
      <c r="F255" s="5"/>
      <c r="G255" s="5"/>
      <c r="H255" s="5"/>
      <c r="K255" s="3"/>
      <c r="L255" s="55">
        <v>4.91</v>
      </c>
      <c r="M255" s="55"/>
      <c r="N255" s="55"/>
      <c r="O255" s="55"/>
      <c r="P255" s="55">
        <f t="shared" si="6"/>
        <v>9.9168770294977607E-4</v>
      </c>
      <c r="Q255" s="56">
        <f t="shared" si="7"/>
        <v>0.99923829223516003</v>
      </c>
      <c r="R255" s="55"/>
    </row>
    <row r="256" spans="4:18" s="1" customFormat="1">
      <c r="D256" s="5"/>
      <c r="E256" s="5"/>
      <c r="F256" s="5"/>
      <c r="G256" s="5"/>
      <c r="H256" s="5"/>
      <c r="K256" s="3"/>
      <c r="L256" s="56">
        <v>4.93</v>
      </c>
      <c r="M256" s="55"/>
      <c r="N256" s="55"/>
      <c r="O256" s="55"/>
      <c r="P256" s="55">
        <f t="shared" si="6"/>
        <v>9.6379064553624128E-4</v>
      </c>
      <c r="Q256" s="56">
        <f t="shared" si="7"/>
        <v>0.99925784557747122</v>
      </c>
      <c r="R256" s="55"/>
    </row>
    <row r="257" spans="4:18" s="1" customFormat="1">
      <c r="D257" s="5"/>
      <c r="E257" s="5"/>
      <c r="F257" s="5"/>
      <c r="G257" s="5"/>
      <c r="H257" s="5"/>
      <c r="K257" s="3"/>
      <c r="L257" s="55">
        <v>4.95</v>
      </c>
      <c r="M257" s="55"/>
      <c r="N257" s="55"/>
      <c r="O257" s="55"/>
      <c r="P257" s="55">
        <f t="shared" si="6"/>
        <v>9.3674403482316756E-4</v>
      </c>
      <c r="Q257" s="56">
        <f t="shared" si="7"/>
        <v>0.99927684953035933</v>
      </c>
      <c r="R257" s="55"/>
    </row>
    <row r="258" spans="4:18" s="1" customFormat="1">
      <c r="D258" s="5"/>
      <c r="E258" s="5"/>
      <c r="F258" s="5"/>
      <c r="G258" s="5"/>
      <c r="H258" s="5"/>
      <c r="K258" s="3"/>
      <c r="L258" s="56">
        <v>4.97</v>
      </c>
      <c r="M258" s="55"/>
      <c r="N258" s="55"/>
      <c r="O258" s="55"/>
      <c r="P258" s="55">
        <f t="shared" si="6"/>
        <v>9.1052001495195098E-4</v>
      </c>
      <c r="Q258" s="56">
        <f t="shared" si="7"/>
        <v>0.99929532082254746</v>
      </c>
      <c r="R258" s="55"/>
    </row>
    <row r="259" spans="4:18" s="1" customFormat="1">
      <c r="D259" s="5"/>
      <c r="E259" s="5"/>
      <c r="F259" s="5"/>
      <c r="G259" s="5"/>
      <c r="H259" s="5"/>
      <c r="K259" s="3"/>
      <c r="L259" s="55">
        <v>4.99</v>
      </c>
      <c r="M259" s="55"/>
      <c r="N259" s="55"/>
      <c r="O259" s="55"/>
      <c r="P259" s="55">
        <f t="shared" si="6"/>
        <v>8.8509170290911163E-4</v>
      </c>
      <c r="Q259" s="56">
        <f t="shared" si="7"/>
        <v>0.99931327563543126</v>
      </c>
      <c r="R259" s="55"/>
    </row>
    <row r="260" spans="4:18" s="1" customFormat="1">
      <c r="D260" s="5"/>
      <c r="E260" s="5"/>
      <c r="F260" s="5"/>
      <c r="G260" s="5"/>
      <c r="H260" s="5"/>
      <c r="K260" s="3"/>
      <c r="L260" s="56">
        <v>5.01</v>
      </c>
      <c r="M260" s="55"/>
      <c r="N260" s="55"/>
      <c r="O260" s="55"/>
      <c r="P260" s="55">
        <f t="shared" si="6"/>
        <v>8.6043315255485641E-4</v>
      </c>
      <c r="Q260" s="56">
        <f t="shared" si="7"/>
        <v>0.99933072962217351</v>
      </c>
      <c r="R260" s="55"/>
    </row>
    <row r="261" spans="4:18" s="1" customFormat="1">
      <c r="D261" s="5"/>
      <c r="E261" s="5"/>
      <c r="F261" s="5"/>
      <c r="G261" s="5"/>
      <c r="H261" s="5"/>
      <c r="K261" s="3"/>
      <c r="L261" s="55">
        <v>5.03</v>
      </c>
      <c r="M261" s="55"/>
      <c r="N261" s="55"/>
      <c r="O261" s="55"/>
      <c r="P261" s="55">
        <f t="shared" si="6"/>
        <v>8.3651932005029668E-4</v>
      </c>
      <c r="Q261" s="56">
        <f t="shared" si="7"/>
        <v>0.99934769792609379</v>
      </c>
      <c r="R261" s="55"/>
    </row>
    <row r="262" spans="4:18" s="1" customFormat="1">
      <c r="D262" s="5"/>
      <c r="E262" s="5"/>
      <c r="F262" s="5"/>
      <c r="G262" s="5"/>
      <c r="H262" s="5"/>
      <c r="K262" s="3"/>
      <c r="L262" s="56">
        <v>5.05</v>
      </c>
      <c r="M262" s="55"/>
      <c r="N262" s="55"/>
      <c r="O262" s="55"/>
      <c r="P262" s="55">
        <f t="shared" si="6"/>
        <v>8.1332603062643895E-4</v>
      </c>
      <c r="Q262" s="56">
        <f t="shared" si="7"/>
        <v>0.99936419519838005</v>
      </c>
      <c r="R262" s="55"/>
    </row>
    <row r="263" spans="4:18" s="1" customFormat="1">
      <c r="D263" s="5"/>
      <c r="E263" s="5"/>
      <c r="F263" s="5"/>
      <c r="G263" s="5"/>
      <c r="H263" s="5"/>
      <c r="K263" s="3"/>
      <c r="L263" s="55">
        <v>5.07</v>
      </c>
      <c r="M263" s="55"/>
      <c r="N263" s="55"/>
      <c r="O263" s="55"/>
      <c r="P263" s="55">
        <f t="shared" si="6"/>
        <v>7.9082994664063204E-4</v>
      </c>
      <c r="Q263" s="56">
        <f t="shared" si="7"/>
        <v>0.99938023561514788</v>
      </c>
      <c r="R263" s="55"/>
    </row>
    <row r="264" spans="4:18" s="1" customFormat="1">
      <c r="D264" s="5"/>
      <c r="E264" s="5"/>
      <c r="F264" s="5"/>
      <c r="G264" s="5"/>
      <c r="H264" s="5"/>
      <c r="K264" s="3"/>
      <c r="L264" s="56">
        <v>5.09</v>
      </c>
      <c r="M264" s="55"/>
      <c r="N264" s="55"/>
      <c r="O264" s="55"/>
      <c r="P264" s="55">
        <f t="shared" si="6"/>
        <v>7.6900853686832926E-4</v>
      </c>
      <c r="Q264" s="56">
        <f t="shared" si="7"/>
        <v>0.9993958328938749</v>
      </c>
      <c r="R264" s="55"/>
    </row>
    <row r="265" spans="4:18" s="1" customFormat="1">
      <c r="D265" s="5"/>
      <c r="E265" s="5"/>
      <c r="F265" s="5"/>
      <c r="G265" s="5"/>
      <c r="H265" s="5"/>
      <c r="K265" s="3"/>
      <c r="L265" s="55">
        <v>5.1100000000000003</v>
      </c>
      <c r="M265" s="55"/>
      <c r="N265" s="55"/>
      <c r="O265" s="55"/>
      <c r="P265" s="55">
        <f t="shared" si="6"/>
        <v>7.4784004698023995E-4</v>
      </c>
      <c r="Q265" s="56">
        <f t="shared" si="7"/>
        <v>0.99941100030923113</v>
      </c>
      <c r="R265" s="55"/>
    </row>
    <row r="266" spans="4:18" s="1" customFormat="1">
      <c r="D266" s="5"/>
      <c r="E266" s="5"/>
      <c r="F266" s="5"/>
      <c r="G266" s="5"/>
      <c r="H266" s="5"/>
      <c r="K266" s="3"/>
      <c r="L266" s="56">
        <v>5.13</v>
      </c>
      <c r="M266" s="55"/>
      <c r="N266" s="55"/>
      <c r="O266" s="55"/>
      <c r="P266" s="55">
        <f t="shared" si="6"/>
        <v>7.2730347115704079E-4</v>
      </c>
      <c r="Q266" s="56">
        <f t="shared" si="7"/>
        <v>0.99942575070833151</v>
      </c>
      <c r="R266" s="55"/>
    </row>
    <row r="267" spans="4:18" s="1" customFormat="1">
      <c r="D267" s="5"/>
      <c r="E267" s="5"/>
      <c r="F267" s="5"/>
      <c r="G267" s="5"/>
      <c r="H267" s="5"/>
      <c r="K267" s="3"/>
      <c r="L267" s="55">
        <v>5.15</v>
      </c>
      <c r="M267" s="55"/>
      <c r="N267" s="55"/>
      <c r="O267" s="55"/>
      <c r="P267" s="55">
        <f t="shared" ref="P267:P330" si="8">($O$10/($M$10*$N$10))*(($B$4/$B$5)^($B$4/2))*(L267^(($B$4/2)-1))*((1+($B$4/$B$5)*L267)^(-($B$4+$B$5)/2))</f>
        <v>7.0737852479581676E-4</v>
      </c>
      <c r="Q267" s="56">
        <f t="shared" ref="Q267:Q330" si="9">1-FDIST(L267,$B$4,$B$5)</f>
        <v>0.99944009652543142</v>
      </c>
      <c r="R267" s="55"/>
    </row>
    <row r="268" spans="4:18" s="1" customFormat="1">
      <c r="D268" s="5"/>
      <c r="E268" s="5"/>
      <c r="F268" s="5"/>
      <c r="G268" s="5"/>
      <c r="H268" s="5"/>
      <c r="K268" s="3"/>
      <c r="L268" s="56">
        <v>5.17</v>
      </c>
      <c r="M268" s="55"/>
      <c r="N268" s="55"/>
      <c r="O268" s="55"/>
      <c r="P268" s="55">
        <f t="shared" si="8"/>
        <v>6.8804561826434269E-4</v>
      </c>
      <c r="Q268" s="56">
        <f t="shared" si="9"/>
        <v>0.99945404979608687</v>
      </c>
      <c r="R268" s="55"/>
    </row>
    <row r="269" spans="4:18" s="1" customFormat="1">
      <c r="D269" s="5"/>
      <c r="E269" s="5"/>
      <c r="F269" s="5"/>
      <c r="G269" s="5"/>
      <c r="H269" s="5"/>
      <c r="K269" s="3"/>
      <c r="L269" s="55">
        <v>5.19</v>
      </c>
      <c r="M269" s="55"/>
      <c r="N269" s="55"/>
      <c r="O269" s="55"/>
      <c r="P269" s="55">
        <f t="shared" si="8"/>
        <v>6.692858316610994E-4</v>
      </c>
      <c r="Q269" s="56">
        <f t="shared" si="9"/>
        <v>0.99946762217079954</v>
      </c>
      <c r="R269" s="55"/>
    </row>
    <row r="270" spans="4:18" s="1" customFormat="1">
      <c r="D270" s="5"/>
      <c r="E270" s="5"/>
      <c r="F270" s="5"/>
      <c r="G270" s="5"/>
      <c r="H270" s="5"/>
      <c r="K270" s="3"/>
      <c r="L270" s="56">
        <v>5.21</v>
      </c>
      <c r="M270" s="55"/>
      <c r="N270" s="55"/>
      <c r="O270" s="55"/>
      <c r="P270" s="55">
        <f t="shared" si="8"/>
        <v>6.5108089054071263E-4</v>
      </c>
      <c r="Q270" s="56">
        <f t="shared" si="9"/>
        <v>0.9994808249281677</v>
      </c>
      <c r="R270" s="55"/>
    </row>
    <row r="271" spans="4:18" s="1" customFormat="1">
      <c r="D271" s="5"/>
      <c r="E271" s="5"/>
      <c r="F271" s="5"/>
      <c r="G271" s="5"/>
      <c r="H271" s="5"/>
      <c r="K271" s="3"/>
      <c r="L271" s="55">
        <v>5.23</v>
      </c>
      <c r="M271" s="55"/>
      <c r="N271" s="55"/>
      <c r="O271" s="55"/>
      <c r="P271" s="55">
        <f t="shared" si="8"/>
        <v>6.3341314256617565E-4</v>
      </c>
      <c r="Q271" s="56">
        <f t="shared" si="9"/>
        <v>0.99949366898755942</v>
      </c>
      <c r="R271" s="55"/>
    </row>
    <row r="272" spans="4:18" s="1" customFormat="1">
      <c r="D272" s="5"/>
      <c r="E272" s="5"/>
      <c r="F272" s="5"/>
      <c r="G272" s="5"/>
      <c r="H272" s="5"/>
      <c r="K272" s="3"/>
      <c r="L272" s="56">
        <v>5.25</v>
      </c>
      <c r="M272" s="55"/>
      <c r="N272" s="55"/>
      <c r="O272" s="55"/>
      <c r="P272" s="55">
        <f t="shared" si="8"/>
        <v>6.1626553505082923E-4</v>
      </c>
      <c r="Q272" s="56">
        <f t="shared" si="9"/>
        <v>0.99950616492132982</v>
      </c>
      <c r="R272" s="55"/>
    </row>
    <row r="273" spans="4:18" s="1" customFormat="1">
      <c r="D273" s="5"/>
      <c r="E273" s="5"/>
      <c r="F273" s="5"/>
      <c r="G273" s="5"/>
      <c r="H273" s="5"/>
      <c r="K273" s="3"/>
      <c r="L273" s="55">
        <v>5.27</v>
      </c>
      <c r="M273" s="55"/>
      <c r="N273" s="55"/>
      <c r="O273" s="55"/>
      <c r="P273" s="55">
        <f t="shared" si="8"/>
        <v>5.9962159335458709E-4</v>
      </c>
      <c r="Q273" s="56">
        <f t="shared" si="9"/>
        <v>0.99951832296659571</v>
      </c>
      <c r="R273" s="55"/>
    </row>
    <row r="274" spans="4:18" s="1" customFormat="1">
      <c r="D274" s="5"/>
      <c r="E274" s="5"/>
      <c r="F274" s="5"/>
      <c r="G274" s="5"/>
      <c r="H274" s="5"/>
      <c r="K274" s="3"/>
      <c r="L274" s="56">
        <v>5.29</v>
      </c>
      <c r="M274" s="55"/>
      <c r="N274" s="55"/>
      <c r="O274" s="55"/>
      <c r="P274" s="55">
        <f t="shared" si="8"/>
        <v>5.8346540010039186E-4</v>
      </c>
      <c r="Q274" s="56">
        <f t="shared" si="9"/>
        <v>0.99953015303658788</v>
      </c>
      <c r="R274" s="55"/>
    </row>
    <row r="275" spans="4:18" s="1" customFormat="1">
      <c r="D275" s="5"/>
      <c r="E275" s="5"/>
      <c r="F275" s="5"/>
      <c r="G275" s="5"/>
      <c r="H275" s="5"/>
      <c r="K275" s="3"/>
      <c r="L275" s="55">
        <v>5.31</v>
      </c>
      <c r="M275" s="55"/>
      <c r="N275" s="55"/>
      <c r="O275" s="55"/>
      <c r="P275" s="55">
        <f t="shared" si="8"/>
        <v>5.6778157517828809E-4</v>
      </c>
      <c r="Q275" s="56">
        <f t="shared" si="9"/>
        <v>0.99954166473159467</v>
      </c>
      <c r="R275" s="55"/>
    </row>
    <row r="276" spans="4:18" s="1" customFormat="1">
      <c r="D276" s="5"/>
      <c r="E276" s="5"/>
      <c r="F276" s="5"/>
      <c r="G276" s="5"/>
      <c r="H276" s="5"/>
      <c r="K276" s="3"/>
      <c r="L276" s="56">
        <v>5.33</v>
      </c>
      <c r="M276" s="55"/>
      <c r="N276" s="55"/>
      <c r="O276" s="55"/>
      <c r="P276" s="55">
        <f t="shared" si="8"/>
        <v>5.5255525650583495E-4</v>
      </c>
      <c r="Q276" s="56">
        <f t="shared" si="9"/>
        <v>0.99955286734951432</v>
      </c>
      <c r="R276" s="55"/>
    </row>
    <row r="277" spans="4:18" s="1" customFormat="1">
      <c r="D277" s="5"/>
      <c r="E277" s="5"/>
      <c r="F277" s="5"/>
      <c r="G277" s="5"/>
      <c r="H277" s="5"/>
      <c r="K277" s="3"/>
      <c r="L277" s="55">
        <v>5.35</v>
      </c>
      <c r="M277" s="55"/>
      <c r="N277" s="55"/>
      <c r="O277" s="55"/>
      <c r="P277" s="55">
        <f t="shared" si="8"/>
        <v>5.3777208151493039E-4</v>
      </c>
      <c r="Q277" s="56">
        <f t="shared" si="9"/>
        <v>0.99956376989602846</v>
      </c>
      <c r="R277" s="55"/>
    </row>
    <row r="278" spans="4:18" s="1" customFormat="1">
      <c r="D278" s="5"/>
      <c r="E278" s="5"/>
      <c r="F278" s="5"/>
      <c r="G278" s="5"/>
      <c r="H278" s="5"/>
      <c r="K278" s="3"/>
      <c r="L278" s="56">
        <v>5.37</v>
      </c>
      <c r="M278" s="55"/>
      <c r="N278" s="55"/>
      <c r="O278" s="55"/>
      <c r="P278" s="55">
        <f t="shared" si="8"/>
        <v>5.234181693362373E-4</v>
      </c>
      <c r="Q278" s="56">
        <f t="shared" si="9"/>
        <v>0.99957438109441388</v>
      </c>
      <c r="R278" s="55"/>
    </row>
    <row r="279" spans="4:18" s="1" customFormat="1">
      <c r="D279" s="5"/>
      <c r="E279" s="5"/>
      <c r="F279" s="5"/>
      <c r="G279" s="5"/>
      <c r="H279" s="5"/>
      <c r="K279" s="3"/>
      <c r="L279" s="55">
        <v>5.39</v>
      </c>
      <c r="M279" s="55"/>
      <c r="N279" s="55"/>
      <c r="O279" s="55"/>
      <c r="P279" s="55">
        <f t="shared" si="8"/>
        <v>5.0948010365372848E-4</v>
      </c>
      <c r="Q279" s="56">
        <f t="shared" si="9"/>
        <v>0.9995847093950031</v>
      </c>
      <c r="R279" s="55"/>
    </row>
    <row r="280" spans="4:18" s="1" customFormat="1">
      <c r="D280" s="5"/>
      <c r="E280" s="5"/>
      <c r="F280" s="5"/>
      <c r="G280" s="5"/>
      <c r="H280" s="5"/>
      <c r="K280" s="3"/>
      <c r="L280" s="56">
        <v>5.41</v>
      </c>
      <c r="M280" s="55"/>
      <c r="N280" s="55"/>
      <c r="O280" s="55"/>
      <c r="P280" s="55">
        <f t="shared" si="8"/>
        <v>4.959449162028857E-4</v>
      </c>
      <c r="Q280" s="56">
        <f t="shared" si="9"/>
        <v>0.99959476298431027</v>
      </c>
      <c r="R280" s="55"/>
    </row>
    <row r="281" spans="4:18" s="1" customFormat="1">
      <c r="D281" s="5"/>
      <c r="E281" s="5"/>
      <c r="F281" s="5"/>
      <c r="G281" s="5"/>
      <c r="H281" s="5"/>
      <c r="K281" s="3"/>
      <c r="L281" s="55">
        <v>5.43</v>
      </c>
      <c r="M281" s="55"/>
      <c r="N281" s="55"/>
      <c r="O281" s="55"/>
      <c r="P281" s="55">
        <f t="shared" si="8"/>
        <v>4.8280007088724966E-4</v>
      </c>
      <c r="Q281" s="56">
        <f t="shared" si="9"/>
        <v>0.99960454979383162</v>
      </c>
      <c r="R281" s="55"/>
    </row>
    <row r="282" spans="4:18" s="1" customFormat="1">
      <c r="D282" s="5"/>
      <c r="E282" s="5"/>
      <c r="F282" s="5"/>
      <c r="G282" s="5"/>
      <c r="H282" s="5"/>
      <c r="K282" s="3"/>
      <c r="L282" s="56">
        <v>5.45</v>
      </c>
      <c r="M282" s="55"/>
      <c r="N282" s="55"/>
      <c r="O282" s="55"/>
      <c r="P282" s="55">
        <f t="shared" si="8"/>
        <v>4.7003344848900084E-4</v>
      </c>
      <c r="Q282" s="56">
        <f t="shared" si="9"/>
        <v>0.99961407750853515</v>
      </c>
      <c r="R282" s="55"/>
    </row>
    <row r="283" spans="4:18" s="1" customFormat="1">
      <c r="D283" s="5"/>
      <c r="E283" s="5"/>
      <c r="F283" s="5"/>
      <c r="G283" s="5"/>
      <c r="H283" s="5"/>
      <c r="K283" s="3"/>
      <c r="L283" s="55">
        <v>5.47</v>
      </c>
      <c r="M283" s="55"/>
      <c r="N283" s="55"/>
      <c r="O283" s="55"/>
      <c r="P283" s="55">
        <f t="shared" si="8"/>
        <v>4.5763333195028718E-4</v>
      </c>
      <c r="Q283" s="56">
        <f t="shared" si="9"/>
        <v>0.99962335357505039</v>
      </c>
      <c r="R283" s="55"/>
    </row>
    <row r="284" spans="4:18" s="1" customFormat="1">
      <c r="D284" s="5"/>
      <c r="E284" s="5"/>
      <c r="F284" s="5"/>
      <c r="G284" s="5"/>
      <c r="H284" s="5"/>
      <c r="K284" s="3"/>
      <c r="L284" s="56">
        <v>5.49</v>
      </c>
      <c r="M284" s="55"/>
      <c r="N284" s="55"/>
      <c r="O284" s="55"/>
      <c r="P284" s="55">
        <f t="shared" si="8"/>
        <v>4.4558839220294126E-4</v>
      </c>
      <c r="Q284" s="56">
        <f t="shared" si="9"/>
        <v>0.99963238520956887</v>
      </c>
      <c r="R284" s="55"/>
    </row>
    <row r="285" spans="4:18" s="1" customFormat="1">
      <c r="D285" s="5"/>
      <c r="E285" s="5"/>
      <c r="F285" s="5"/>
      <c r="G285" s="5"/>
      <c r="H285" s="5"/>
      <c r="K285" s="3"/>
      <c r="L285" s="55">
        <v>5.51</v>
      </c>
      <c r="M285" s="55"/>
      <c r="N285" s="55"/>
      <c r="O285" s="55"/>
      <c r="P285" s="55">
        <f t="shared" si="8"/>
        <v>4.3388767452516206E-4</v>
      </c>
      <c r="Q285" s="56">
        <f t="shared" si="9"/>
        <v>0.99964117940546615</v>
      </c>
      <c r="R285" s="55"/>
    </row>
    <row r="286" spans="4:18" s="1" customFormat="1">
      <c r="D286" s="5"/>
      <c r="E286" s="5"/>
      <c r="F286" s="5"/>
      <c r="G286" s="5"/>
      <c r="H286" s="5"/>
      <c r="K286" s="3"/>
      <c r="L286" s="56">
        <v>5.53</v>
      </c>
      <c r="M286" s="55"/>
      <c r="N286" s="55"/>
      <c r="O286" s="55"/>
      <c r="P286" s="55">
        <f t="shared" si="8"/>
        <v>4.2252058540458496E-4</v>
      </c>
      <c r="Q286" s="56">
        <f t="shared" si="9"/>
        <v>0.99964974294065723</v>
      </c>
      <c r="R286" s="55"/>
    </row>
    <row r="287" spans="4:18" s="1" customFormat="1">
      <c r="D287" s="5"/>
      <c r="E287" s="5"/>
      <c r="F287" s="5"/>
      <c r="G287" s="5"/>
      <c r="H287" s="5"/>
      <c r="K287" s="3"/>
      <c r="L287" s="55">
        <v>5.55</v>
      </c>
      <c r="M287" s="55"/>
      <c r="N287" s="55"/>
      <c r="O287" s="55"/>
      <c r="P287" s="55">
        <f t="shared" si="8"/>
        <v>4.1147687988803632E-4</v>
      </c>
      <c r="Q287" s="56">
        <f t="shared" si="9"/>
        <v>0.99965808238469311</v>
      </c>
      <c r="R287" s="55"/>
    </row>
    <row r="288" spans="4:18" s="1" customFormat="1">
      <c r="D288" s="5"/>
      <c r="E288" s="5"/>
      <c r="F288" s="5"/>
      <c r="G288" s="5"/>
      <c r="H288" s="5"/>
      <c r="K288" s="3"/>
      <c r="L288" s="56">
        <v>5.57</v>
      </c>
      <c r="M288" s="55"/>
      <c r="N288" s="55"/>
      <c r="O288" s="55"/>
      <c r="P288" s="55">
        <f t="shared" si="8"/>
        <v>4.0074664939902962E-4</v>
      </c>
      <c r="Q288" s="56">
        <f t="shared" si="9"/>
        <v>0.99966620410560947</v>
      </c>
      <c r="R288" s="55"/>
    </row>
    <row r="289" spans="4:18" s="1" customFormat="1">
      <c r="D289" s="5"/>
      <c r="E289" s="5"/>
      <c r="F289" s="5"/>
      <c r="G289" s="5"/>
      <c r="H289" s="5"/>
      <c r="K289" s="3"/>
      <c r="L289" s="55">
        <v>5.59</v>
      </c>
      <c r="M289" s="55"/>
      <c r="N289" s="55"/>
      <c r="O289" s="55"/>
      <c r="P289" s="55">
        <f t="shared" si="8"/>
        <v>3.9032031000485446E-4</v>
      </c>
      <c r="Q289" s="56">
        <f t="shared" si="9"/>
        <v>0.99967411427653574</v>
      </c>
      <c r="R289" s="55"/>
    </row>
    <row r="290" spans="4:18" s="1" customFormat="1">
      <c r="D290" s="5"/>
      <c r="E290" s="5"/>
      <c r="F290" s="5"/>
      <c r="G290" s="5"/>
      <c r="H290" s="5"/>
      <c r="K290" s="3"/>
      <c r="L290" s="56">
        <v>5.61</v>
      </c>
      <c r="M290" s="55"/>
      <c r="N290" s="55"/>
      <c r="O290" s="55"/>
      <c r="P290" s="55">
        <f t="shared" si="8"/>
        <v>3.8018859111584491E-4</v>
      </c>
      <c r="Q290" s="56">
        <f t="shared" si="9"/>
        <v>0.99968181888207508</v>
      </c>
      <c r="R290" s="55"/>
    </row>
    <row r="291" spans="4:18" s="1" customFormat="1">
      <c r="D291" s="5"/>
      <c r="E291" s="5"/>
      <c r="F291" s="5"/>
      <c r="G291" s="5"/>
      <c r="H291" s="5"/>
      <c r="K291" s="3"/>
      <c r="L291" s="55">
        <v>5.63</v>
      </c>
      <c r="M291" s="55"/>
      <c r="N291" s="55"/>
      <c r="O291" s="55"/>
      <c r="P291" s="55">
        <f t="shared" si="8"/>
        <v>3.7034252460010637E-4</v>
      </c>
      <c r="Q291" s="56">
        <f t="shared" si="9"/>
        <v>0.99968932372446084</v>
      </c>
      <c r="R291" s="55"/>
    </row>
    <row r="292" spans="4:18" s="1" customFormat="1">
      <c r="D292" s="5"/>
      <c r="E292" s="5"/>
      <c r="F292" s="5"/>
      <c r="G292" s="5"/>
      <c r="H292" s="5"/>
      <c r="K292" s="3"/>
      <c r="L292" s="56">
        <v>5.65</v>
      </c>
      <c r="M292" s="55"/>
      <c r="N292" s="55"/>
      <c r="O292" s="55"/>
      <c r="P292" s="55">
        <f t="shared" si="8"/>
        <v>3.6077343429765957E-4</v>
      </c>
      <c r="Q292" s="56">
        <f t="shared" si="9"/>
        <v>0.99969663442950107</v>
      </c>
      <c r="R292" s="55"/>
    </row>
    <row r="293" spans="4:18" s="1" customFormat="1">
      <c r="D293" s="5"/>
      <c r="E293" s="5"/>
      <c r="F293" s="5"/>
      <c r="G293" s="5"/>
      <c r="H293" s="5"/>
      <c r="K293" s="3"/>
      <c r="L293" s="55">
        <v>5.67</v>
      </c>
      <c r="M293" s="55"/>
      <c r="N293" s="55"/>
      <c r="O293" s="55"/>
      <c r="P293" s="55">
        <f t="shared" si="8"/>
        <v>3.5147292591861096E-4</v>
      </c>
      <c r="Q293" s="56">
        <f t="shared" si="9"/>
        <v>0.99970375645231524</v>
      </c>
      <c r="R293" s="55"/>
    </row>
    <row r="294" spans="4:18" s="1" customFormat="1">
      <c r="D294" s="5"/>
      <c r="E294" s="5"/>
      <c r="F294" s="5"/>
      <c r="G294" s="5"/>
      <c r="H294" s="5"/>
      <c r="K294" s="3"/>
      <c r="L294" s="56">
        <v>5.69</v>
      </c>
      <c r="M294" s="55"/>
      <c r="N294" s="55"/>
      <c r="O294" s="55"/>
      <c r="P294" s="55">
        <f t="shared" si="8"/>
        <v>3.4243287731057433E-4</v>
      </c>
      <c r="Q294" s="56">
        <f t="shared" si="9"/>
        <v>0.99971069508287491</v>
      </c>
      <c r="R294" s="55"/>
    </row>
    <row r="295" spans="4:18" s="1" customFormat="1">
      <c r="D295" s="5"/>
      <c r="E295" s="5"/>
      <c r="F295" s="5"/>
      <c r="G295" s="5"/>
      <c r="H295" s="5"/>
      <c r="K295" s="3"/>
      <c r="L295" s="55">
        <v>5.71</v>
      </c>
      <c r="M295" s="55"/>
      <c r="N295" s="55"/>
      <c r="O295" s="55"/>
      <c r="P295" s="55">
        <f t="shared" si="8"/>
        <v>3.3364542908116755E-4</v>
      </c>
      <c r="Q295" s="56">
        <f t="shared" si="9"/>
        <v>0.99971745545135116</v>
      </c>
      <c r="R295" s="55"/>
    </row>
    <row r="296" spans="4:18" s="1" customFormat="1">
      <c r="D296" s="5"/>
      <c r="E296" s="5"/>
      <c r="F296" s="5"/>
      <c r="G296" s="5"/>
      <c r="H296" s="5"/>
      <c r="K296" s="3"/>
      <c r="L296" s="56">
        <v>5.73</v>
      </c>
      <c r="M296" s="55"/>
      <c r="N296" s="55"/>
      <c r="O296" s="55"/>
      <c r="P296" s="55">
        <f t="shared" si="8"/>
        <v>3.2510297556196158E-4</v>
      </c>
      <c r="Q296" s="56">
        <f t="shared" si="9"/>
        <v>0.99972404253327929</v>
      </c>
      <c r="R296" s="55"/>
    </row>
    <row r="297" spans="4:18" s="1" customFormat="1">
      <c r="D297" s="5"/>
      <c r="E297" s="5"/>
      <c r="F297" s="5"/>
      <c r="G297" s="5"/>
      <c r="H297" s="5"/>
      <c r="K297" s="3"/>
      <c r="L297" s="55">
        <v>5.75</v>
      </c>
      <c r="M297" s="55"/>
      <c r="N297" s="55"/>
      <c r="O297" s="55"/>
      <c r="P297" s="55">
        <f t="shared" si="8"/>
        <v>3.1679815610083254E-4</v>
      </c>
      <c r="Q297" s="56">
        <f t="shared" si="9"/>
        <v>0.99973046115454578</v>
      </c>
      <c r="R297" s="55"/>
    </row>
    <row r="298" spans="4:18" s="1" customFormat="1">
      <c r="D298" s="5"/>
      <c r="E298" s="5"/>
      <c r="F298" s="5"/>
      <c r="G298" s="5"/>
      <c r="H298" s="5"/>
      <c r="K298" s="3"/>
      <c r="L298" s="56">
        <v>5.77</v>
      </c>
      <c r="M298" s="55"/>
      <c r="N298" s="55"/>
      <c r="O298" s="55"/>
      <c r="P298" s="55">
        <f t="shared" si="8"/>
        <v>3.0872384667016107E-4</v>
      </c>
      <c r="Q298" s="56">
        <f t="shared" si="9"/>
        <v>0.99973671599620395</v>
      </c>
      <c r="R298" s="55"/>
    </row>
    <row r="299" spans="4:18" s="1" customFormat="1">
      <c r="D299" s="5"/>
      <c r="E299" s="5"/>
      <c r="F299" s="5"/>
      <c r="G299" s="5"/>
      <c r="H299" s="5"/>
      <c r="K299" s="3"/>
      <c r="L299" s="55">
        <v>5.79</v>
      </c>
      <c r="M299" s="55"/>
      <c r="N299" s="55"/>
      <c r="O299" s="55"/>
      <c r="P299" s="55">
        <f t="shared" si="8"/>
        <v>3.0087315177883728E-4</v>
      </c>
      <c r="Q299" s="56">
        <f t="shared" si="9"/>
        <v>0.99974281159912515</v>
      </c>
      <c r="R299" s="55"/>
    </row>
    <row r="300" spans="4:18" s="1" customFormat="1">
      <c r="D300" s="5"/>
      <c r="E300" s="5"/>
      <c r="F300" s="5"/>
      <c r="G300" s="5"/>
      <c r="H300" s="5"/>
      <c r="K300" s="3"/>
      <c r="L300" s="56">
        <v>5.81</v>
      </c>
      <c r="M300" s="55"/>
      <c r="N300" s="55"/>
      <c r="O300" s="55"/>
      <c r="P300" s="55">
        <f t="shared" si="8"/>
        <v>2.9323939667651638E-4</v>
      </c>
      <c r="Q300" s="56">
        <f t="shared" si="9"/>
        <v>0.99974875236849126</v>
      </c>
      <c r="R300" s="55"/>
    </row>
    <row r="301" spans="4:18" s="1" customFormat="1">
      <c r="D301" s="5"/>
      <c r="E301" s="5"/>
      <c r="F301" s="5"/>
      <c r="G301" s="5"/>
      <c r="H301" s="5"/>
      <c r="K301" s="3"/>
      <c r="L301" s="55">
        <v>5.83</v>
      </c>
      <c r="M301" s="55"/>
      <c r="N301" s="55"/>
      <c r="O301" s="55"/>
      <c r="P301" s="55">
        <f t="shared" si="8"/>
        <v>2.8581611983901625E-4</v>
      </c>
      <c r="Q301" s="56">
        <f t="shared" si="9"/>
        <v>0.99975454257813334</v>
      </c>
      <c r="R301" s="55"/>
    </row>
    <row r="302" spans="4:18" s="1" customFormat="1">
      <c r="D302" s="5"/>
      <c r="E302" s="5"/>
      <c r="F302" s="5"/>
      <c r="G302" s="5"/>
      <c r="H302" s="5"/>
      <c r="K302" s="3"/>
      <c r="L302" s="56">
        <v>5.85</v>
      </c>
      <c r="M302" s="55"/>
      <c r="N302" s="55"/>
      <c r="O302" s="55"/>
      <c r="P302" s="55">
        <f t="shared" si="8"/>
        <v>2.7859706572419323E-4</v>
      </c>
      <c r="Q302" s="56">
        <f t="shared" si="9"/>
        <v>0.99976018637472397</v>
      </c>
      <c r="R302" s="55"/>
    </row>
    <row r="303" spans="4:18" s="1" customFormat="1">
      <c r="D303" s="5"/>
      <c r="E303" s="5"/>
      <c r="F303" s="5"/>
      <c r="G303" s="5"/>
      <c r="H303" s="5"/>
      <c r="K303" s="3"/>
      <c r="L303" s="55">
        <v>5.87</v>
      </c>
      <c r="M303" s="55"/>
      <c r="N303" s="55"/>
      <c r="O303" s="55"/>
      <c r="P303" s="55">
        <f t="shared" si="8"/>
        <v>2.7157617778806887E-4</v>
      </c>
      <c r="Q303" s="56">
        <f t="shared" si="9"/>
        <v>0.99976568778182606</v>
      </c>
      <c r="R303" s="55"/>
    </row>
    <row r="304" spans="4:18" s="1" customFormat="1">
      <c r="D304" s="5"/>
      <c r="E304" s="5"/>
      <c r="F304" s="5"/>
      <c r="G304" s="5"/>
      <c r="H304" s="5"/>
      <c r="K304" s="3"/>
      <c r="L304" s="56">
        <v>5.89</v>
      </c>
      <c r="M304" s="55"/>
      <c r="N304" s="55"/>
      <c r="O304" s="55"/>
      <c r="P304" s="55">
        <f t="shared" si="8"/>
        <v>2.6474759175135871E-4</v>
      </c>
      <c r="Q304" s="56">
        <f t="shared" si="9"/>
        <v>0.99977105070380567</v>
      </c>
      <c r="R304" s="55"/>
    </row>
    <row r="305" spans="4:18" s="1" customFormat="1">
      <c r="D305" s="5"/>
      <c r="E305" s="5"/>
      <c r="F305" s="5"/>
      <c r="G305" s="5"/>
      <c r="H305" s="5"/>
      <c r="K305" s="3"/>
      <c r="L305" s="55">
        <v>5.91</v>
      </c>
      <c r="M305" s="55"/>
      <c r="N305" s="55"/>
      <c r="O305" s="55"/>
      <c r="P305" s="55">
        <f t="shared" si="8"/>
        <v>2.5810562910697654E-4</v>
      </c>
      <c r="Q305" s="56">
        <f t="shared" si="9"/>
        <v>0.99977627892961107</v>
      </c>
      <c r="R305" s="55"/>
    </row>
    <row r="306" spans="4:18" s="1" customFormat="1">
      <c r="D306" s="5"/>
      <c r="E306" s="5"/>
      <c r="F306" s="5"/>
      <c r="G306" s="5"/>
      <c r="H306" s="5"/>
      <c r="K306" s="3"/>
      <c r="L306" s="56">
        <v>5.93</v>
      </c>
      <c r="M306" s="55"/>
      <c r="N306" s="55"/>
      <c r="O306" s="55"/>
      <c r="P306" s="55">
        <f t="shared" si="8"/>
        <v>2.516447908594261E-4</v>
      </c>
      <c r="Q306" s="56">
        <f t="shared" si="9"/>
        <v>0.99978137613642637</v>
      </c>
      <c r="R306" s="55"/>
    </row>
    <row r="307" spans="4:18" s="1" customFormat="1">
      <c r="D307" s="5"/>
      <c r="E307" s="5"/>
      <c r="F307" s="5"/>
      <c r="G307" s="5"/>
      <c r="H307" s="5"/>
      <c r="K307" s="3"/>
      <c r="L307" s="55">
        <v>5.95</v>
      </c>
      <c r="M307" s="55"/>
      <c r="N307" s="55"/>
      <c r="O307" s="55"/>
      <c r="P307" s="55">
        <f t="shared" si="8"/>
        <v>2.453597514873776E-4</v>
      </c>
      <c r="Q307" s="56">
        <f t="shared" si="9"/>
        <v>0.99978634589319992</v>
      </c>
      <c r="R307" s="55"/>
    </row>
    <row r="308" spans="4:18" s="1" customFormat="1">
      <c r="D308" s="5"/>
      <c r="E308" s="5"/>
      <c r="F308" s="5"/>
      <c r="G308" s="5"/>
      <c r="H308" s="5"/>
      <c r="K308" s="3"/>
      <c r="L308" s="56">
        <v>5.97</v>
      </c>
      <c r="M308" s="55"/>
      <c r="N308" s="55"/>
      <c r="O308" s="55"/>
      <c r="P308" s="55">
        <f t="shared" si="8"/>
        <v>2.39245353121052E-4</v>
      </c>
      <c r="Q308" s="56">
        <f t="shared" si="9"/>
        <v>0.99979119166405572</v>
      </c>
      <c r="R308" s="55"/>
    </row>
    <row r="309" spans="4:18" s="1" customFormat="1">
      <c r="D309" s="5"/>
      <c r="E309" s="5"/>
      <c r="F309" s="5"/>
      <c r="G309" s="5"/>
      <c r="H309" s="5"/>
      <c r="K309" s="3"/>
      <c r="L309" s="55">
        <v>5.99</v>
      </c>
      <c r="M309" s="55"/>
      <c r="N309" s="55"/>
      <c r="O309" s="55"/>
      <c r="P309" s="55">
        <f t="shared" si="8"/>
        <v>2.3329659992636832E-4</v>
      </c>
      <c r="Q309" s="56">
        <f t="shared" si="9"/>
        <v>0.99979591681159041</v>
      </c>
      <c r="R309" s="55"/>
    </row>
    <row r="310" spans="4:18" s="1" customFormat="1">
      <c r="D310" s="5"/>
      <c r="E310" s="5"/>
      <c r="F310" s="5"/>
      <c r="G310" s="5"/>
      <c r="H310" s="5"/>
      <c r="K310" s="3"/>
      <c r="L310" s="56">
        <v>6.01</v>
      </c>
      <c r="M310" s="55"/>
      <c r="N310" s="55"/>
      <c r="O310" s="55"/>
      <c r="P310" s="55">
        <f t="shared" si="8"/>
        <v>2.275086526881401E-4</v>
      </c>
      <c r="Q310" s="56">
        <f t="shared" si="9"/>
        <v>0.9998005246000583</v>
      </c>
      <c r="R310" s="55"/>
    </row>
    <row r="311" spans="4:18" s="1" customFormat="1">
      <c r="D311" s="5"/>
      <c r="E311" s="5"/>
      <c r="F311" s="5"/>
      <c r="G311" s="5"/>
      <c r="H311" s="5"/>
      <c r="K311" s="3"/>
      <c r="L311" s="55">
        <v>6.03</v>
      </c>
      <c r="M311" s="55"/>
      <c r="N311" s="55"/>
      <c r="O311" s="55"/>
      <c r="P311" s="55">
        <f t="shared" si="8"/>
        <v>2.2187682358487575E-4</v>
      </c>
      <c r="Q311" s="56">
        <f t="shared" si="9"/>
        <v>0.99980501819845247</v>
      </c>
      <c r="R311" s="55"/>
    </row>
    <row r="312" spans="4:18" s="1" customFormat="1">
      <c r="D312" s="5"/>
      <c r="E312" s="5"/>
      <c r="F312" s="5"/>
      <c r="G312" s="5"/>
      <c r="H312" s="5"/>
      <c r="K312" s="3"/>
      <c r="L312" s="56">
        <v>6.05</v>
      </c>
      <c r="M312" s="55"/>
      <c r="N312" s="55"/>
      <c r="O312" s="55"/>
      <c r="P312" s="55">
        <f t="shared" si="8"/>
        <v>2.163965711480624E-4</v>
      </c>
      <c r="Q312" s="56">
        <f t="shared" si="9"/>
        <v>0.9998094006834809</v>
      </c>
      <c r="R312" s="55"/>
    </row>
    <row r="313" spans="4:18" s="1" customFormat="1">
      <c r="D313" s="5"/>
      <c r="E313" s="5"/>
      <c r="F313" s="5"/>
      <c r="G313" s="5"/>
      <c r="H313" s="5"/>
      <c r="K313" s="3"/>
      <c r="L313" s="55">
        <v>6.07</v>
      </c>
      <c r="M313" s="55"/>
      <c r="N313" s="55"/>
      <c r="O313" s="55"/>
      <c r="P313" s="55">
        <f t="shared" si="8"/>
        <v>2.1106349539907129E-4</v>
      </c>
      <c r="Q313" s="56">
        <f t="shared" si="9"/>
        <v>0.99981367504244545</v>
      </c>
      <c r="R313" s="55"/>
    </row>
    <row r="314" spans="4:18" s="1" customFormat="1">
      <c r="D314" s="5"/>
      <c r="E314" s="5"/>
      <c r="F314" s="5"/>
      <c r="G314" s="5"/>
      <c r="H314" s="5"/>
      <c r="K314" s="3"/>
      <c r="L314" s="56">
        <v>6.09</v>
      </c>
      <c r="M314" s="55"/>
      <c r="N314" s="55"/>
      <c r="O314" s="55"/>
      <c r="P314" s="55">
        <f t="shared" si="8"/>
        <v>2.0587333315709639E-4</v>
      </c>
      <c r="Q314" s="56">
        <f t="shared" si="9"/>
        <v>0.99981784417602382</v>
      </c>
      <c r="R314" s="55"/>
    </row>
    <row r="315" spans="4:18" s="1" customFormat="1">
      <c r="D315" s="5"/>
      <c r="E315" s="5"/>
      <c r="F315" s="5"/>
      <c r="G315" s="5"/>
      <c r="H315" s="5"/>
      <c r="K315" s="3"/>
      <c r="L315" s="55">
        <v>6.11</v>
      </c>
      <c r="M315" s="55"/>
      <c r="N315" s="55"/>
      <c r="O315" s="55"/>
      <c r="P315" s="55">
        <f t="shared" si="8"/>
        <v>2.0082195351179495E-4</v>
      </c>
      <c r="Q315" s="56">
        <f t="shared" si="9"/>
        <v>0.9998219109009604</v>
      </c>
      <c r="R315" s="55"/>
    </row>
    <row r="316" spans="4:18" s="1" customFormat="1">
      <c r="D316" s="5"/>
      <c r="E316" s="5"/>
      <c r="F316" s="5"/>
      <c r="G316" s="5"/>
      <c r="H316" s="5"/>
      <c r="K316" s="3"/>
      <c r="L316" s="56">
        <v>6.13</v>
      </c>
      <c r="M316" s="55"/>
      <c r="N316" s="55"/>
      <c r="O316" s="55"/>
      <c r="P316" s="55">
        <f t="shared" si="8"/>
        <v>1.9590535345453283E-4</v>
      </c>
      <c r="Q316" s="56">
        <f t="shared" si="9"/>
        <v>0.9998258779526672</v>
      </c>
      <c r="R316" s="55"/>
    </row>
    <row r="317" spans="4:18" s="1" customFormat="1">
      <c r="D317" s="5"/>
      <c r="E317" s="5"/>
      <c r="F317" s="5"/>
      <c r="G317" s="5"/>
      <c r="H317" s="5"/>
      <c r="K317" s="3"/>
      <c r="L317" s="55">
        <v>6.15</v>
      </c>
      <c r="M317" s="55"/>
      <c r="N317" s="55"/>
      <c r="O317" s="55"/>
      <c r="P317" s="55">
        <f t="shared" si="8"/>
        <v>1.9111965366239319E-4</v>
      </c>
      <c r="Q317" s="56">
        <f t="shared" si="9"/>
        <v>0.99982974798774027</v>
      </c>
      <c r="R317" s="55"/>
    </row>
    <row r="318" spans="4:18" s="1" customFormat="1">
      <c r="D318" s="5"/>
      <c r="E318" s="5"/>
      <c r="F318" s="5"/>
      <c r="G318" s="5"/>
      <c r="H318" s="5"/>
      <c r="K318" s="3"/>
      <c r="L318" s="56">
        <v>6.17</v>
      </c>
      <c r="M318" s="55"/>
      <c r="N318" s="55"/>
      <c r="O318" s="55"/>
      <c r="P318" s="55">
        <f t="shared" si="8"/>
        <v>1.864610944293205E-4</v>
      </c>
      <c r="Q318" s="56">
        <f t="shared" si="9"/>
        <v>0.99983352358639166</v>
      </c>
      <c r="R318" s="55"/>
    </row>
    <row r="319" spans="4:18" s="1" customFormat="1">
      <c r="D319" s="5"/>
      <c r="E319" s="5"/>
      <c r="F319" s="5"/>
      <c r="G319" s="5"/>
      <c r="H319" s="5"/>
      <c r="K319" s="3"/>
      <c r="L319" s="55">
        <v>6.19</v>
      </c>
      <c r="M319" s="55"/>
      <c r="N319" s="55"/>
      <c r="O319" s="55"/>
      <c r="P319" s="55">
        <f t="shared" si="8"/>
        <v>1.8192603173898401E-4</v>
      </c>
      <c r="Q319" s="56">
        <f t="shared" si="9"/>
        <v>0.99983720725480274</v>
      </c>
      <c r="R319" s="55"/>
    </row>
    <row r="320" spans="4:18" s="1" customFormat="1">
      <c r="D320" s="5"/>
      <c r="E320" s="5"/>
      <c r="F320" s="5"/>
      <c r="G320" s="5"/>
      <c r="H320" s="5"/>
      <c r="K320" s="3"/>
      <c r="L320" s="56">
        <v>6.21</v>
      </c>
      <c r="M320" s="55"/>
      <c r="N320" s="55"/>
      <c r="O320" s="55"/>
      <c r="P320" s="55">
        <f t="shared" si="8"/>
        <v>1.7751093347417014E-4</v>
      </c>
      <c r="Q320" s="56">
        <f t="shared" si="9"/>
        <v>0.99984080142739995</v>
      </c>
      <c r="R320" s="55"/>
    </row>
    <row r="321" spans="4:18" s="1" customFormat="1">
      <c r="D321" s="5"/>
      <c r="E321" s="5"/>
      <c r="F321" s="5"/>
      <c r="G321" s="5"/>
      <c r="H321" s="5"/>
      <c r="K321" s="3"/>
      <c r="L321" s="55">
        <v>6.23</v>
      </c>
      <c r="M321" s="55"/>
      <c r="N321" s="55"/>
      <c r="O321" s="55"/>
      <c r="P321" s="55">
        <f t="shared" si="8"/>
        <v>1.7321237575769789E-4</v>
      </c>
      <c r="Q321" s="56">
        <f t="shared" si="9"/>
        <v>0.99984430846905548</v>
      </c>
      <c r="R321" s="55"/>
    </row>
    <row r="322" spans="4:18" s="1" customFormat="1">
      <c r="D322" s="5"/>
      <c r="E322" s="5"/>
      <c r="F322" s="5"/>
      <c r="G322" s="5"/>
      <c r="H322" s="5"/>
      <c r="K322" s="3"/>
      <c r="L322" s="56">
        <v>6.25</v>
      </c>
      <c r="M322" s="55"/>
      <c r="N322" s="55"/>
      <c r="O322" s="55"/>
      <c r="P322" s="55">
        <f t="shared" si="8"/>
        <v>1.6902703942005027E-4</v>
      </c>
      <c r="Q322" s="56">
        <f t="shared" si="9"/>
        <v>0.99984773067721699</v>
      </c>
      <c r="R322" s="55"/>
    </row>
    <row r="323" spans="4:18" s="1" customFormat="1">
      <c r="D323" s="5"/>
      <c r="E323" s="5"/>
      <c r="F323" s="5"/>
      <c r="G323" s="5"/>
      <c r="H323" s="5"/>
      <c r="K323" s="3"/>
      <c r="L323" s="55">
        <v>6.27</v>
      </c>
      <c r="M323" s="55"/>
      <c r="N323" s="55"/>
      <c r="O323" s="55"/>
      <c r="P323" s="55">
        <f t="shared" si="8"/>
        <v>1.6495170658909351E-4</v>
      </c>
      <c r="Q323" s="56">
        <f t="shared" si="9"/>
        <v>0.99985107028396725</v>
      </c>
      <c r="R323" s="55"/>
    </row>
    <row r="324" spans="4:18" s="1" customFormat="1">
      <c r="D324" s="5"/>
      <c r="E324" s="5"/>
      <c r="F324" s="5"/>
      <c r="G324" s="5"/>
      <c r="H324" s="5"/>
      <c r="K324" s="3"/>
      <c r="L324" s="56">
        <v>6.29</v>
      </c>
      <c r="M324" s="55"/>
      <c r="N324" s="55"/>
      <c r="O324" s="55"/>
      <c r="P324" s="55">
        <f t="shared" si="8"/>
        <v>1.6098325739745387E-4</v>
      </c>
      <c r="Q324" s="56">
        <f t="shared" si="9"/>
        <v>0.99985432945801711</v>
      </c>
      <c r="R324" s="55"/>
    </row>
    <row r="325" spans="4:18" s="1" customFormat="1">
      <c r="D325" s="5"/>
      <c r="E325" s="5"/>
      <c r="F325" s="5"/>
      <c r="G325" s="5"/>
      <c r="H325" s="5"/>
      <c r="K325" s="3"/>
      <c r="L325" s="55">
        <v>6.31</v>
      </c>
      <c r="M325" s="55"/>
      <c r="N325" s="55"/>
      <c r="O325" s="55"/>
      <c r="P325" s="55">
        <f t="shared" si="8"/>
        <v>1.5711866680324742E-4</v>
      </c>
      <c r="Q325" s="56">
        <f t="shared" si="9"/>
        <v>0.9998575103066335</v>
      </c>
      <c r="R325" s="55"/>
    </row>
    <row r="326" spans="4:18" s="1" customFormat="1">
      <c r="D326" s="5"/>
      <c r="E326" s="5"/>
      <c r="F326" s="5"/>
      <c r="G326" s="5"/>
      <c r="H326" s="5"/>
      <c r="K326" s="3"/>
      <c r="L326" s="56">
        <v>6.33</v>
      </c>
      <c r="M326" s="55"/>
      <c r="N326" s="55"/>
      <c r="O326" s="55"/>
      <c r="P326" s="55">
        <f t="shared" si="8"/>
        <v>1.5335500152007523E-4</v>
      </c>
      <c r="Q326" s="56">
        <f t="shared" si="9"/>
        <v>0.99986061487750511</v>
      </c>
      <c r="R326" s="55"/>
    </row>
    <row r="327" spans="4:18" s="1" customFormat="1">
      <c r="D327" s="5"/>
      <c r="E327" s="5"/>
      <c r="F327" s="5"/>
      <c r="G327" s="5"/>
      <c r="H327" s="5"/>
      <c r="K327" s="3"/>
      <c r="L327" s="55">
        <v>6.35</v>
      </c>
      <c r="M327" s="55"/>
      <c r="N327" s="55"/>
      <c r="O327" s="55"/>
      <c r="P327" s="55">
        <f t="shared" si="8"/>
        <v>1.496894170523097E-4</v>
      </c>
      <c r="Q327" s="56">
        <f t="shared" si="9"/>
        <v>0.99986364516054749</v>
      </c>
      <c r="R327" s="55"/>
    </row>
    <row r="328" spans="4:18" s="1" customFormat="1">
      <c r="D328" s="5"/>
      <c r="E328" s="5"/>
      <c r="F328" s="5"/>
      <c r="G328" s="5"/>
      <c r="H328" s="5"/>
      <c r="K328" s="3"/>
      <c r="L328" s="56">
        <v>6.37</v>
      </c>
      <c r="M328" s="55"/>
      <c r="N328" s="55"/>
      <c r="O328" s="55"/>
      <c r="P328" s="55">
        <f t="shared" si="8"/>
        <v>1.4611915483187337E-4</v>
      </c>
      <c r="Q328" s="56">
        <f t="shared" si="9"/>
        <v>0.99986660308965059</v>
      </c>
      <c r="R328" s="55"/>
    </row>
    <row r="329" spans="4:18" s="1" customFormat="1">
      <c r="D329" s="5"/>
      <c r="E329" s="5"/>
      <c r="F329" s="5"/>
      <c r="G329" s="5"/>
      <c r="H329" s="5"/>
      <c r="K329" s="3"/>
      <c r="L329" s="55">
        <v>6.39</v>
      </c>
      <c r="M329" s="55"/>
      <c r="N329" s="55"/>
      <c r="O329" s="55"/>
      <c r="P329" s="55">
        <f t="shared" si="8"/>
        <v>1.4264153945284353E-4</v>
      </c>
      <c r="Q329" s="56">
        <f t="shared" si="9"/>
        <v>0.99986949054436869</v>
      </c>
      <c r="R329" s="55"/>
    </row>
    <row r="330" spans="4:18" s="1" customFormat="1">
      <c r="D330" s="5"/>
      <c r="E330" s="5"/>
      <c r="F330" s="5"/>
      <c r="G330" s="5"/>
      <c r="H330" s="5"/>
      <c r="K330" s="3"/>
      <c r="L330" s="56">
        <v>6.41</v>
      </c>
      <c r="M330" s="55"/>
      <c r="N330" s="55"/>
      <c r="O330" s="55"/>
      <c r="P330" s="55">
        <f t="shared" si="8"/>
        <v>1.3925397600036225E-4</v>
      </c>
      <c r="Q330" s="56">
        <f t="shared" si="9"/>
        <v>0.9998723093515578</v>
      </c>
      <c r="R330" s="55"/>
    </row>
    <row r="331" spans="4:18" s="1" customFormat="1">
      <c r="D331" s="5"/>
      <c r="E331" s="5"/>
      <c r="F331" s="5"/>
      <c r="G331" s="5"/>
      <c r="H331" s="5"/>
      <c r="K331" s="3"/>
      <c r="L331" s="55">
        <v>6.43</v>
      </c>
      <c r="M331" s="55"/>
      <c r="N331" s="55"/>
      <c r="O331" s="55"/>
      <c r="P331" s="55">
        <f t="shared" ref="P331:P394" si="10">($O$10/($M$10*$N$10))*(($B$4/$B$5)^($B$4/2))*(L331^(($B$4/2)-1))*((1+($B$4/$B$5)*L331)^(-($B$4+$B$5)/2))</f>
        <v>1.3595394747045554E-4</v>
      </c>
      <c r="Q331" s="56">
        <f t="shared" ref="Q331:Q394" si="11">1-FDIST(L331,$B$4,$B$5)</f>
        <v>0.99987506128695836</v>
      </c>
      <c r="R331" s="55"/>
    </row>
    <row r="332" spans="4:18" s="1" customFormat="1">
      <c r="D332" s="5"/>
      <c r="E332" s="5"/>
      <c r="F332" s="5"/>
      <c r="G332" s="5"/>
      <c r="H332" s="5"/>
      <c r="K332" s="3"/>
      <c r="L332" s="56">
        <v>6.45</v>
      </c>
      <c r="M332" s="55"/>
      <c r="N332" s="55"/>
      <c r="O332" s="55"/>
      <c r="P332" s="55">
        <f t="shared" si="10"/>
        <v>1.3273901227750507E-4</v>
      </c>
      <c r="Q332" s="56">
        <f t="shared" si="11"/>
        <v>0.99987774807672958</v>
      </c>
      <c r="R332" s="55"/>
    </row>
    <row r="333" spans="4:18" s="1" customFormat="1">
      <c r="D333" s="5"/>
      <c r="E333" s="5"/>
      <c r="F333" s="5"/>
      <c r="G333" s="5"/>
      <c r="H333" s="5"/>
      <c r="K333" s="3"/>
      <c r="L333" s="55">
        <v>6.47</v>
      </c>
      <c r="M333" s="55"/>
      <c r="N333" s="55"/>
      <c r="O333" s="55"/>
      <c r="P333" s="55">
        <f t="shared" si="10"/>
        <v>1.2960680184623082E-4</v>
      </c>
      <c r="Q333" s="56">
        <f t="shared" si="11"/>
        <v>0.99988037139893249</v>
      </c>
      <c r="R333" s="55"/>
    </row>
    <row r="334" spans="4:18" s="1" customFormat="1">
      <c r="D334" s="5"/>
      <c r="E334" s="5"/>
      <c r="F334" s="5"/>
      <c r="G334" s="5"/>
      <c r="H334" s="5"/>
      <c r="K334" s="3"/>
      <c r="L334" s="56">
        <v>6.49</v>
      </c>
      <c r="M334" s="55"/>
      <c r="N334" s="55"/>
      <c r="O334" s="55"/>
      <c r="P334" s="55">
        <f t="shared" si="10"/>
        <v>1.265550182851591E-4</v>
      </c>
      <c r="Q334" s="56">
        <f t="shared" si="11"/>
        <v>0.99988293288496755</v>
      </c>
      <c r="R334" s="55"/>
    </row>
    <row r="335" spans="4:18" s="1" customFormat="1">
      <c r="D335" s="5"/>
      <c r="E335" s="5"/>
      <c r="F335" s="5"/>
      <c r="G335" s="5"/>
      <c r="H335" s="5"/>
      <c r="K335" s="3"/>
      <c r="L335" s="55">
        <v>6.51</v>
      </c>
      <c r="M335" s="55"/>
      <c r="N335" s="55"/>
      <c r="O335" s="55"/>
      <c r="P335" s="55">
        <f t="shared" si="10"/>
        <v>1.2358143213867231E-4</v>
      </c>
      <c r="Q335" s="56">
        <f t="shared" si="11"/>
        <v>0.99988543412096553</v>
      </c>
      <c r="R335" s="55"/>
    </row>
    <row r="336" spans="4:18" s="1" customFormat="1">
      <c r="D336" s="5"/>
      <c r="E336" s="5"/>
      <c r="F336" s="5"/>
      <c r="G336" s="5"/>
      <c r="H336" s="5"/>
      <c r="K336" s="3"/>
      <c r="L336" s="56">
        <v>6.53</v>
      </c>
      <c r="M336" s="55"/>
      <c r="N336" s="55"/>
      <c r="O336" s="55"/>
      <c r="P336" s="55">
        <f t="shared" si="10"/>
        <v>1.2068388021483808E-4</v>
      </c>
      <c r="Q336" s="56">
        <f t="shared" si="11"/>
        <v>0.99988787664913403</v>
      </c>
      <c r="R336" s="55"/>
    </row>
    <row r="337" spans="4:18" s="1" customFormat="1">
      <c r="D337" s="5"/>
      <c r="E337" s="5"/>
      <c r="F337" s="5"/>
      <c r="G337" s="5"/>
      <c r="H337" s="5"/>
      <c r="K337" s="3"/>
      <c r="L337" s="55">
        <v>6.55</v>
      </c>
      <c r="M337" s="55"/>
      <c r="N337" s="55"/>
      <c r="O337" s="55"/>
      <c r="P337" s="55">
        <f t="shared" si="10"/>
        <v>1.1786026348632786E-4</v>
      </c>
      <c r="Q337" s="56">
        <f t="shared" si="11"/>
        <v>0.99989026196906194</v>
      </c>
      <c r="R337" s="55"/>
    </row>
    <row r="338" spans="4:18" s="1" customFormat="1">
      <c r="D338" s="5"/>
      <c r="E338" s="5"/>
      <c r="F338" s="5"/>
      <c r="G338" s="5"/>
      <c r="H338" s="5"/>
      <c r="K338" s="3"/>
      <c r="L338" s="56">
        <v>6.57</v>
      </c>
      <c r="M338" s="55"/>
      <c r="N338" s="55"/>
      <c r="O338" s="55"/>
      <c r="P338" s="55">
        <f t="shared" si="10"/>
        <v>1.1510854506182003E-4</v>
      </c>
      <c r="Q338" s="56">
        <f t="shared" si="11"/>
        <v>0.99989259153898247</v>
      </c>
      <c r="R338" s="55"/>
    </row>
    <row r="339" spans="4:18" s="1" customFormat="1">
      <c r="D339" s="5"/>
      <c r="E339" s="5"/>
      <c r="F339" s="5"/>
      <c r="G339" s="5"/>
      <c r="H339" s="5"/>
      <c r="K339" s="3"/>
      <c r="L339" s="55">
        <v>6.59</v>
      </c>
      <c r="M339" s="55"/>
      <c r="N339" s="55"/>
      <c r="O339" s="55"/>
      <c r="P339" s="55">
        <f t="shared" si="10"/>
        <v>1.1242674822540649E-4</v>
      </c>
      <c r="Q339" s="56">
        <f t="shared" si="11"/>
        <v>0.99989486677699568</v>
      </c>
      <c r="R339" s="55"/>
    </row>
    <row r="340" spans="4:18" s="1" customFormat="1">
      <c r="D340" s="5"/>
      <c r="E340" s="5"/>
      <c r="F340" s="5"/>
      <c r="G340" s="5"/>
      <c r="H340" s="5"/>
      <c r="K340" s="3"/>
      <c r="L340" s="56">
        <v>6.61</v>
      </c>
      <c r="M340" s="55"/>
      <c r="N340" s="55"/>
      <c r="O340" s="55"/>
      <c r="P340" s="55">
        <f t="shared" si="10"/>
        <v>1.0981295454158134E-4</v>
      </c>
      <c r="Q340" s="56">
        <f t="shared" si="11"/>
        <v>0.99989708906225361</v>
      </c>
      <c r="R340" s="55"/>
    </row>
    <row r="341" spans="4:18" s="1" customFormat="1">
      <c r="D341" s="5"/>
      <c r="E341" s="5"/>
      <c r="F341" s="5"/>
      <c r="G341" s="5"/>
      <c r="H341" s="5"/>
      <c r="K341" s="3"/>
      <c r="L341" s="55">
        <v>6.63</v>
      </c>
      <c r="M341" s="55"/>
      <c r="N341" s="55"/>
      <c r="O341" s="55"/>
      <c r="P341" s="55">
        <f t="shared" si="10"/>
        <v>1.0726530202350828E-4</v>
      </c>
      <c r="Q341" s="56">
        <f t="shared" si="11"/>
        <v>0.9998992597361066</v>
      </c>
      <c r="R341" s="55"/>
    </row>
    <row r="342" spans="4:18" s="1" customFormat="1">
      <c r="D342" s="5"/>
      <c r="E342" s="5"/>
      <c r="F342" s="5"/>
      <c r="G342" s="5"/>
      <c r="H342" s="5"/>
      <c r="K342" s="3"/>
      <c r="L342" s="56">
        <v>6.65</v>
      </c>
      <c r="M342" s="55"/>
      <c r="N342" s="55"/>
      <c r="O342" s="55"/>
      <c r="P342" s="55">
        <f t="shared" si="10"/>
        <v>1.0478198336233352E-4</v>
      </c>
      <c r="Q342" s="56">
        <f t="shared" si="11"/>
        <v>0.9999013801032155</v>
      </c>
      <c r="R342" s="55"/>
    </row>
    <row r="343" spans="4:18" s="1" customFormat="1">
      <c r="D343" s="5"/>
      <c r="E343" s="5"/>
      <c r="F343" s="5"/>
      <c r="G343" s="5"/>
      <c r="H343" s="5"/>
      <c r="K343" s="3"/>
      <c r="L343" s="55">
        <v>6.67</v>
      </c>
      <c r="M343" s="55"/>
      <c r="N343" s="55"/>
      <c r="O343" s="55"/>
      <c r="P343" s="55">
        <f t="shared" si="10"/>
        <v>1.0236124421539544E-4</v>
      </c>
      <c r="Q343" s="56">
        <f t="shared" si="11"/>
        <v>0.99990345143262682</v>
      </c>
      <c r="R343" s="55"/>
    </row>
    <row r="344" spans="4:18" s="1" customFormat="1">
      <c r="D344" s="5"/>
      <c r="E344" s="5"/>
      <c r="F344" s="5"/>
      <c r="G344" s="5"/>
      <c r="H344" s="5"/>
      <c r="K344" s="3"/>
      <c r="L344" s="56">
        <v>6.69</v>
      </c>
      <c r="M344" s="55"/>
      <c r="N344" s="55"/>
      <c r="O344" s="55"/>
      <c r="P344" s="55">
        <f t="shared" si="10"/>
        <v>1.000013815512673E-4</v>
      </c>
      <c r="Q344" s="56">
        <f t="shared" si="11"/>
        <v>0.99990547495881654</v>
      </c>
      <c r="R344" s="55"/>
    </row>
    <row r="345" spans="4:18" s="1" customFormat="1">
      <c r="D345" s="5"/>
      <c r="E345" s="5"/>
      <c r="F345" s="5"/>
      <c r="G345" s="5"/>
      <c r="H345" s="5"/>
      <c r="K345" s="3"/>
      <c r="L345" s="55">
        <v>6.71</v>
      </c>
      <c r="M345" s="55"/>
      <c r="N345" s="55"/>
      <c r="O345" s="55"/>
      <c r="P345" s="55">
        <f t="shared" si="10"/>
        <v>9.7700742049637953E-5</v>
      </c>
      <c r="Q345" s="56">
        <f t="shared" si="11"/>
        <v>0.99990745188269958</v>
      </c>
      <c r="R345" s="55"/>
    </row>
    <row r="346" spans="4:18" s="1" customFormat="1">
      <c r="D346" s="5"/>
      <c r="E346" s="5"/>
      <c r="F346" s="5"/>
      <c r="G346" s="5"/>
      <c r="H346" s="5"/>
      <c r="K346" s="3"/>
      <c r="L346" s="56">
        <v>6.73</v>
      </c>
      <c r="M346" s="55"/>
      <c r="N346" s="55"/>
      <c r="O346" s="55"/>
      <c r="P346" s="55">
        <f t="shared" si="10"/>
        <v>9.5457720554116039E-5</v>
      </c>
      <c r="Q346" s="56">
        <f t="shared" si="11"/>
        <v>0.9999093833726086</v>
      </c>
      <c r="R346" s="55"/>
    </row>
    <row r="347" spans="4:18" s="1" customFormat="1">
      <c r="D347" s="5"/>
      <c r="E347" s="5"/>
      <c r="F347" s="5"/>
      <c r="G347" s="5"/>
      <c r="H347" s="5"/>
      <c r="K347" s="3"/>
      <c r="L347" s="55">
        <v>6.75</v>
      </c>
      <c r="M347" s="55"/>
      <c r="N347" s="55"/>
      <c r="O347" s="55"/>
      <c r="P347" s="55">
        <f t="shared" si="10"/>
        <v>9.3270758576107684E-5</v>
      </c>
      <c r="Q347" s="56">
        <f t="shared" si="11"/>
        <v>0.99991127056524221</v>
      </c>
      <c r="R347" s="55"/>
    </row>
    <row r="348" spans="4:18" s="1" customFormat="1">
      <c r="D348" s="5"/>
      <c r="E348" s="5"/>
      <c r="F348" s="5"/>
      <c r="G348" s="5"/>
      <c r="H348" s="5"/>
      <c r="K348" s="3"/>
      <c r="L348" s="56">
        <v>6.77</v>
      </c>
      <c r="M348" s="55"/>
      <c r="N348" s="55"/>
      <c r="O348" s="55"/>
      <c r="P348" s="55">
        <f t="shared" si="10"/>
        <v>9.1138342847989332E-5</v>
      </c>
      <c r="Q348" s="56">
        <f t="shared" si="11"/>
        <v>0.99991311456658394</v>
      </c>
      <c r="R348" s="55"/>
    </row>
    <row r="349" spans="4:18" s="1" customFormat="1">
      <c r="D349" s="5"/>
      <c r="E349" s="5"/>
      <c r="F349" s="5"/>
      <c r="G349" s="5"/>
      <c r="H349" s="5"/>
      <c r="K349" s="3"/>
      <c r="L349" s="55">
        <v>6.79</v>
      </c>
      <c r="M349" s="55"/>
      <c r="N349" s="55"/>
      <c r="O349" s="55"/>
      <c r="P349" s="55">
        <f t="shared" si="10"/>
        <v>8.9059003923860628E-5</v>
      </c>
      <c r="Q349" s="56">
        <f t="shared" si="11"/>
        <v>0.9999149164527924</v>
      </c>
      <c r="R349" s="55"/>
    </row>
    <row r="350" spans="4:18" s="1" customFormat="1">
      <c r="D350" s="5"/>
      <c r="E350" s="5"/>
      <c r="F350" s="5"/>
      <c r="G350" s="5"/>
      <c r="H350" s="5"/>
      <c r="K350" s="3"/>
      <c r="L350" s="56">
        <v>6.81</v>
      </c>
      <c r="M350" s="55"/>
      <c r="N350" s="55"/>
      <c r="O350" s="55"/>
      <c r="P350" s="55">
        <f t="shared" si="10"/>
        <v>8.7031314826224918E-5</v>
      </c>
      <c r="Q350" s="56">
        <f t="shared" si="11"/>
        <v>0.99991667727106426</v>
      </c>
      <c r="R350" s="55"/>
    </row>
    <row r="351" spans="4:18" s="1" customFormat="1">
      <c r="D351" s="5"/>
      <c r="E351" s="5"/>
      <c r="F351" s="5"/>
      <c r="G351" s="5"/>
      <c r="H351" s="5"/>
      <c r="K351" s="3"/>
      <c r="L351" s="55">
        <v>6.83</v>
      </c>
      <c r="M351" s="55"/>
      <c r="N351" s="55"/>
      <c r="O351" s="55"/>
      <c r="P351" s="55">
        <f t="shared" si="10"/>
        <v>8.505388973700815E-5</v>
      </c>
      <c r="Q351" s="56">
        <f t="shared" si="11"/>
        <v>0.99991839804047034</v>
      </c>
      <c r="R351" s="55"/>
    </row>
    <row r="352" spans="4:18" s="1" customFormat="1">
      <c r="D352" s="5"/>
      <c r="E352" s="5"/>
      <c r="F352" s="5"/>
      <c r="G352" s="5"/>
      <c r="H352" s="5"/>
      <c r="K352" s="3"/>
      <c r="L352" s="56">
        <v>6.85</v>
      </c>
      <c r="M352" s="55"/>
      <c r="N352" s="55"/>
      <c r="O352" s="55"/>
      <c r="P352" s="55">
        <f t="shared" si="10"/>
        <v>8.3125382731379346E-5</v>
      </c>
      <c r="Q352" s="56">
        <f t="shared" si="11"/>
        <v>0.99992007975276598</v>
      </c>
      <c r="R352" s="55"/>
    </row>
    <row r="353" spans="4:18" s="1" customFormat="1">
      <c r="D353" s="5"/>
      <c r="E353" s="5"/>
      <c r="F353" s="5"/>
      <c r="G353" s="5"/>
      <c r="H353" s="5"/>
      <c r="K353" s="3"/>
      <c r="L353" s="55">
        <v>6.87</v>
      </c>
      <c r="M353" s="55"/>
      <c r="N353" s="55"/>
      <c r="O353" s="55"/>
      <c r="P353" s="55">
        <f t="shared" si="10"/>
        <v>8.1244486552897225E-5</v>
      </c>
      <c r="Q353" s="56">
        <f t="shared" si="11"/>
        <v>0.99992172337317708</v>
      </c>
      <c r="R353" s="55"/>
    </row>
    <row r="354" spans="4:18" s="1" customFormat="1">
      <c r="D354" s="5"/>
      <c r="E354" s="5"/>
      <c r="F354" s="5"/>
      <c r="G354" s="5"/>
      <c r="H354" s="5"/>
      <c r="K354" s="3"/>
      <c r="L354" s="56">
        <v>6.89</v>
      </c>
      <c r="M354" s="55"/>
      <c r="N354" s="55"/>
      <c r="O354" s="55"/>
      <c r="P354" s="55">
        <f t="shared" si="10"/>
        <v>7.9409931428557748E-5</v>
      </c>
      <c r="Q354" s="56">
        <f t="shared" si="11"/>
        <v>0.99992332984116072</v>
      </c>
      <c r="R354" s="55"/>
    </row>
    <row r="355" spans="4:18" s="1" customFormat="1">
      <c r="D355" s="5"/>
      <c r="E355" s="5"/>
      <c r="F355" s="5"/>
      <c r="G355" s="5"/>
      <c r="H355" s="5"/>
      <c r="K355" s="3"/>
      <c r="L355" s="55">
        <v>6.91</v>
      </c>
      <c r="M355" s="55"/>
      <c r="N355" s="55"/>
      <c r="O355" s="55"/>
      <c r="P355" s="55">
        <f t="shared" si="10"/>
        <v>7.7620483922368857E-5</v>
      </c>
      <c r="Q355" s="56">
        <f t="shared" si="11"/>
        <v>0.99992490007114421</v>
      </c>
      <c r="R355" s="55"/>
    </row>
    <row r="356" spans="4:18" s="1" customFormat="1">
      <c r="D356" s="5"/>
      <c r="E356" s="5"/>
      <c r="F356" s="5"/>
      <c r="G356" s="5"/>
      <c r="H356" s="5"/>
      <c r="K356" s="3"/>
      <c r="L356" s="56">
        <v>6.93</v>
      </c>
      <c r="M356" s="55"/>
      <c r="N356" s="55"/>
      <c r="O356" s="55"/>
      <c r="P356" s="55">
        <f t="shared" si="10"/>
        <v>7.5874945826133735E-5</v>
      </c>
      <c r="Q356" s="56">
        <f t="shared" si="11"/>
        <v>0.99992643495323985</v>
      </c>
      <c r="R356" s="55"/>
    </row>
    <row r="357" spans="4:18" s="1" customFormat="1">
      <c r="D357" s="5"/>
      <c r="E357" s="5"/>
      <c r="F357" s="5"/>
      <c r="G357" s="5"/>
      <c r="H357" s="5"/>
      <c r="K357" s="3"/>
      <c r="L357" s="55">
        <v>6.95</v>
      </c>
      <c r="M357" s="55"/>
      <c r="N357" s="55"/>
      <c r="O357" s="55"/>
      <c r="P357" s="55">
        <f t="shared" si="10"/>
        <v>7.4172153086161797E-5</v>
      </c>
      <c r="Q357" s="56">
        <f t="shared" si="11"/>
        <v>0.99992793535393931</v>
      </c>
      <c r="R357" s="55"/>
    </row>
    <row r="358" spans="4:18" s="1" customFormat="1">
      <c r="D358" s="5"/>
      <c r="E358" s="5"/>
      <c r="F358" s="5"/>
      <c r="G358" s="5"/>
      <c r="H358" s="5"/>
      <c r="K358" s="3"/>
      <c r="L358" s="56">
        <v>6.97</v>
      </c>
      <c r="M358" s="55"/>
      <c r="N358" s="55"/>
      <c r="O358" s="55"/>
      <c r="P358" s="55">
        <f t="shared" si="10"/>
        <v>7.2510974764680846E-5</v>
      </c>
      <c r="Q358" s="56">
        <f t="shared" si="11"/>
        <v>0.99992940211678594</v>
      </c>
      <c r="R358" s="55"/>
    </row>
    <row r="359" spans="4:18" s="1" customFormat="1">
      <c r="D359" s="5"/>
      <c r="E359" s="5"/>
      <c r="F359" s="5"/>
      <c r="G359" s="5"/>
      <c r="H359" s="5"/>
      <c r="K359" s="3"/>
      <c r="L359" s="55">
        <v>6.99</v>
      </c>
      <c r="M359" s="55"/>
      <c r="N359" s="55"/>
      <c r="O359" s="55"/>
      <c r="P359" s="55">
        <f t="shared" si="10"/>
        <v>7.0890312034767281E-5</v>
      </c>
      <c r="Q359" s="56">
        <f t="shared" si="11"/>
        <v>0.99993083606302724</v>
      </c>
      <c r="R359" s="55"/>
    </row>
    <row r="360" spans="4:18" s="1" customFormat="1">
      <c r="D360" s="5"/>
      <c r="E360" s="5"/>
      <c r="F360" s="5"/>
      <c r="G360" s="5"/>
      <c r="H360" s="5"/>
      <c r="K360" s="3"/>
      <c r="L360" s="56">
        <v>7.01</v>
      </c>
      <c r="M360" s="55"/>
      <c r="N360" s="55"/>
      <c r="O360" s="55"/>
      <c r="P360" s="55">
        <f t="shared" si="10"/>
        <v>6.9309097207647757E-5</v>
      </c>
      <c r="Q360" s="56">
        <f t="shared" si="11"/>
        <v>0.99993223799224695</v>
      </c>
      <c r="R360" s="55"/>
    </row>
    <row r="361" spans="4:18" s="1" customFormat="1">
      <c r="D361" s="5"/>
      <c r="E361" s="5"/>
      <c r="F361" s="5"/>
      <c r="G361" s="5"/>
      <c r="H361" s="5"/>
      <c r="K361" s="3"/>
      <c r="L361" s="55">
        <v>7.03</v>
      </c>
      <c r="M361" s="55"/>
      <c r="N361" s="55"/>
      <c r="O361" s="55"/>
      <c r="P361" s="55">
        <f t="shared" si="10"/>
        <v>6.7766292791274191E-5</v>
      </c>
      <c r="Q361" s="56">
        <f t="shared" si="11"/>
        <v>0.99993360868297876</v>
      </c>
      <c r="R361" s="55"/>
    </row>
    <row r="362" spans="4:18" s="1" customFormat="1">
      <c r="D362" s="5"/>
      <c r="E362" s="5"/>
      <c r="F362" s="5"/>
      <c r="G362" s="5"/>
      <c r="H362" s="5"/>
      <c r="K362" s="3"/>
      <c r="L362" s="56">
        <v>7.05</v>
      </c>
      <c r="M362" s="55"/>
      <c r="N362" s="55"/>
      <c r="O362" s="55"/>
      <c r="P362" s="55">
        <f t="shared" si="10"/>
        <v>6.6260890579109379E-5</v>
      </c>
      <c r="Q362" s="56">
        <f t="shared" si="11"/>
        <v>0.9999349488933007</v>
      </c>
      <c r="R362" s="55"/>
    </row>
    <row r="363" spans="4:18" s="1" customFormat="1">
      <c r="D363" s="5"/>
      <c r="E363" s="5"/>
      <c r="F363" s="5"/>
      <c r="G363" s="5"/>
      <c r="H363" s="5"/>
      <c r="K363" s="3"/>
      <c r="L363" s="55">
        <v>7.07</v>
      </c>
      <c r="M363" s="55"/>
      <c r="N363" s="55"/>
      <c r="O363" s="55"/>
      <c r="P363" s="55">
        <f t="shared" si="10"/>
        <v>6.479191076809569E-5</v>
      </c>
      <c r="Q363" s="56">
        <f t="shared" si="11"/>
        <v>0.99993625936141206</v>
      </c>
      <c r="R363" s="55"/>
    </row>
    <row r="364" spans="4:18" s="1" customFormat="1">
      <c r="D364" s="5"/>
      <c r="E364" s="5"/>
      <c r="F364" s="5"/>
      <c r="G364" s="5"/>
      <c r="H364" s="5"/>
      <c r="K364" s="3"/>
      <c r="L364" s="56">
        <v>7.09</v>
      </c>
      <c r="M364" s="55"/>
      <c r="N364" s="55"/>
      <c r="O364" s="55"/>
      <c r="P364" s="55">
        <f t="shared" si="10"/>
        <v>6.3358401104826788E-5</v>
      </c>
      <c r="Q364" s="56">
        <f t="shared" si="11"/>
        <v>0.99993754080619335</v>
      </c>
      <c r="R364" s="55"/>
    </row>
    <row r="365" spans="4:18" s="1" customFormat="1">
      <c r="D365" s="5"/>
      <c r="E365" s="5"/>
      <c r="F365" s="5"/>
      <c r="G365" s="5"/>
      <c r="H365" s="5"/>
      <c r="K365" s="3"/>
      <c r="L365" s="55">
        <v>7.11</v>
      </c>
      <c r="M365" s="55"/>
      <c r="N365" s="55"/>
      <c r="O365" s="55"/>
      <c r="P365" s="55">
        <f t="shared" si="10"/>
        <v>6.1959436058959822E-5</v>
      </c>
      <c r="Q365" s="56">
        <f t="shared" si="11"/>
        <v>0.99993879392774832</v>
      </c>
      <c r="R365" s="55"/>
    </row>
    <row r="366" spans="4:18" s="1" customFormat="1">
      <c r="D366" s="5"/>
      <c r="E366" s="5"/>
      <c r="F366" s="5"/>
      <c r="G366" s="5"/>
      <c r="H366" s="5"/>
      <c r="K366" s="3"/>
      <c r="L366" s="56">
        <v>7.13</v>
      </c>
      <c r="M366" s="55"/>
      <c r="N366" s="55"/>
      <c r="O366" s="55"/>
      <c r="P366" s="55">
        <f t="shared" si="10"/>
        <v>6.0594116022959296E-5</v>
      </c>
      <c r="Q366" s="56">
        <f t="shared" si="11"/>
        <v>0.99994001940793054</v>
      </c>
      <c r="R366" s="55"/>
    </row>
    <row r="367" spans="4:18" s="1" customFormat="1">
      <c r="D367" s="5"/>
      <c r="E367" s="5"/>
      <c r="F367" s="5"/>
      <c r="G367" s="5"/>
      <c r="H367" s="5"/>
      <c r="K367" s="3"/>
      <c r="L367" s="55">
        <v>7.15</v>
      </c>
      <c r="M367" s="55"/>
      <c r="N367" s="55"/>
      <c r="O367" s="55"/>
      <c r="P367" s="55">
        <f t="shared" si="10"/>
        <v>5.9261566537280068E-5</v>
      </c>
      <c r="Q367" s="56">
        <f t="shared" si="11"/>
        <v>0.99994121791085444</v>
      </c>
      <c r="R367" s="55"/>
    </row>
    <row r="368" spans="4:18" s="1" customFormat="1">
      <c r="D368" s="5"/>
      <c r="E368" s="5"/>
      <c r="F368" s="5"/>
      <c r="G368" s="5"/>
      <c r="H368" s="5"/>
      <c r="K368" s="3"/>
      <c r="L368" s="56">
        <v>7.17</v>
      </c>
      <c r="M368" s="55"/>
      <c r="N368" s="55"/>
      <c r="O368" s="55"/>
      <c r="P368" s="55">
        <f t="shared" si="10"/>
        <v>5.796093754013638E-5</v>
      </c>
      <c r="Q368" s="56">
        <f t="shared" si="11"/>
        <v>0.99994239008339036</v>
      </c>
      <c r="R368" s="55"/>
    </row>
    <row r="369" spans="4:18" s="1" customFormat="1">
      <c r="D369" s="5"/>
      <c r="E369" s="5"/>
      <c r="F369" s="5"/>
      <c r="G369" s="5"/>
      <c r="H369" s="5"/>
      <c r="K369" s="3"/>
      <c r="L369" s="55">
        <v>7.19</v>
      </c>
      <c r="M369" s="55"/>
      <c r="N369" s="55"/>
      <c r="O369" s="55"/>
      <c r="P369" s="55">
        <f t="shared" si="10"/>
        <v>5.6691402641034795E-5</v>
      </c>
      <c r="Q369" s="56">
        <f t="shared" si="11"/>
        <v>0.99994353655564527</v>
      </c>
      <c r="R369" s="55"/>
    </row>
    <row r="370" spans="4:18" s="1" customFormat="1">
      <c r="D370" s="5"/>
      <c r="E370" s="5"/>
      <c r="F370" s="5"/>
      <c r="G370" s="5"/>
      <c r="H370" s="5"/>
      <c r="K370" s="3"/>
      <c r="L370" s="56">
        <v>7.21</v>
      </c>
      <c r="M370" s="55"/>
      <c r="N370" s="55"/>
      <c r="O370" s="55"/>
      <c r="P370" s="55">
        <f t="shared" si="10"/>
        <v>5.5452158417272278E-5</v>
      </c>
      <c r="Q370" s="56">
        <f t="shared" si="11"/>
        <v>0.99994465794142917</v>
      </c>
      <c r="R370" s="55"/>
    </row>
    <row r="371" spans="4:18" s="1" customFormat="1">
      <c r="D371" s="5"/>
      <c r="E371" s="5"/>
      <c r="F371" s="5"/>
      <c r="G371" s="5"/>
      <c r="H371" s="5"/>
      <c r="K371" s="3"/>
      <c r="L371" s="55">
        <v>7.23</v>
      </c>
      <c r="M371" s="55"/>
      <c r="N371" s="55"/>
      <c r="O371" s="55"/>
      <c r="P371" s="55">
        <f t="shared" si="10"/>
        <v>5.4242423732634606E-5</v>
      </c>
      <c r="Q371" s="56">
        <f t="shared" si="11"/>
        <v>0.99994575483870762</v>
      </c>
      <c r="R371" s="55"/>
    </row>
    <row r="372" spans="4:18" s="1" customFormat="1">
      <c r="D372" s="5"/>
      <c r="E372" s="5"/>
      <c r="F372" s="5"/>
      <c r="G372" s="5"/>
      <c r="H372" s="5"/>
      <c r="K372" s="3"/>
      <c r="L372" s="56">
        <v>7.25</v>
      </c>
      <c r="M372" s="55"/>
      <c r="N372" s="55"/>
      <c r="O372" s="55"/>
      <c r="P372" s="55">
        <f t="shared" si="10"/>
        <v>5.3061439077553435E-5</v>
      </c>
      <c r="Q372" s="56">
        <f t="shared" si="11"/>
        <v>0.99994682783004096</v>
      </c>
      <c r="R372" s="55"/>
    </row>
    <row r="373" spans="4:18" s="1" customFormat="1">
      <c r="D373" s="5"/>
      <c r="E373" s="5"/>
      <c r="F373" s="5"/>
      <c r="G373" s="5"/>
      <c r="H373" s="5"/>
      <c r="K373" s="3"/>
      <c r="L373" s="55">
        <v>7.27</v>
      </c>
      <c r="M373" s="55"/>
      <c r="N373" s="55"/>
      <c r="O373" s="55"/>
      <c r="P373" s="55">
        <f t="shared" si="10"/>
        <v>5.1908465930007967E-5</v>
      </c>
      <c r="Q373" s="56">
        <f t="shared" si="11"/>
        <v>0.99994787748300995</v>
      </c>
      <c r="R373" s="55"/>
    </row>
    <row r="374" spans="4:18" s="1" customFormat="1">
      <c r="D374" s="5"/>
      <c r="E374" s="5"/>
      <c r="F374" s="5"/>
      <c r="G374" s="5"/>
      <c r="H374" s="5"/>
      <c r="K374" s="3"/>
      <c r="L374" s="56">
        <v>7.29</v>
      </c>
      <c r="M374" s="55"/>
      <c r="N374" s="55"/>
      <c r="O374" s="55"/>
      <c r="P374" s="55">
        <f t="shared" si="10"/>
        <v>5.0782786136482106E-5</v>
      </c>
      <c r="Q374" s="56">
        <f t="shared" si="11"/>
        <v>0.99994890435062977</v>
      </c>
      <c r="R374" s="55"/>
    </row>
    <row r="375" spans="4:18" s="1" customFormat="1">
      <c r="D375" s="5"/>
      <c r="E375" s="5"/>
      <c r="F375" s="5"/>
      <c r="G375" s="5"/>
      <c r="H375" s="5"/>
      <c r="K375" s="3"/>
      <c r="L375" s="55">
        <v>7.31</v>
      </c>
      <c r="M375" s="55"/>
      <c r="N375" s="55"/>
      <c r="O375" s="55"/>
      <c r="P375" s="55">
        <f t="shared" si="10"/>
        <v>4.968370131231194E-5</v>
      </c>
      <c r="Q375" s="56">
        <f t="shared" si="11"/>
        <v>0.99994990897175118</v>
      </c>
      <c r="R375" s="55"/>
    </row>
    <row r="376" spans="4:18" s="1" customFormat="1">
      <c r="D376" s="5"/>
      <c r="E376" s="5"/>
      <c r="F376" s="5"/>
      <c r="G376" s="5"/>
      <c r="H376" s="5"/>
      <c r="K376" s="3"/>
      <c r="L376" s="56">
        <v>7.33</v>
      </c>
      <c r="M376" s="55"/>
      <c r="N376" s="55"/>
      <c r="O376" s="55"/>
      <c r="P376" s="55">
        <f t="shared" si="10"/>
        <v>4.8610532260780905E-5</v>
      </c>
      <c r="Q376" s="56">
        <f t="shared" si="11"/>
        <v>0.99995089187145014</v>
      </c>
      <c r="R376" s="55"/>
    </row>
    <row r="377" spans="4:18" s="1" customFormat="1">
      <c r="D377" s="5"/>
      <c r="E377" s="5"/>
      <c r="F377" s="5"/>
      <c r="G377" s="5"/>
      <c r="H377" s="5"/>
      <c r="K377" s="3"/>
      <c r="L377" s="55">
        <v>7.35</v>
      </c>
      <c r="M377" s="55"/>
      <c r="N377" s="55"/>
      <c r="O377" s="55"/>
      <c r="P377" s="55">
        <f t="shared" si="10"/>
        <v>4.7562618410343878E-5</v>
      </c>
      <c r="Q377" s="56">
        <f t="shared" si="11"/>
        <v>0.99995185356140592</v>
      </c>
      <c r="R377" s="55"/>
    </row>
    <row r="378" spans="4:18" s="1" customFormat="1">
      <c r="D378" s="5"/>
      <c r="E378" s="5"/>
      <c r="F378" s="5"/>
      <c r="G378" s="5"/>
      <c r="H378" s="5"/>
      <c r="K378" s="3"/>
      <c r="L378" s="56">
        <v>7.37</v>
      </c>
      <c r="M378" s="55"/>
      <c r="N378" s="55"/>
      <c r="O378" s="55"/>
      <c r="P378" s="55">
        <f t="shared" si="10"/>
        <v>4.6539317269380475E-5</v>
      </c>
      <c r="Q378" s="56">
        <f t="shared" si="11"/>
        <v>0.99995279454026764</v>
      </c>
      <c r="R378" s="55"/>
    </row>
    <row r="379" spans="4:18" s="1" customFormat="1">
      <c r="D379" s="5"/>
      <c r="E379" s="5"/>
      <c r="F379" s="5"/>
      <c r="G379" s="5"/>
      <c r="H379" s="5"/>
      <c r="K379" s="3"/>
      <c r="L379" s="55">
        <v>7.39</v>
      </c>
      <c r="M379" s="55"/>
      <c r="N379" s="55"/>
      <c r="O379" s="55"/>
      <c r="P379" s="55">
        <f t="shared" si="10"/>
        <v>4.5540003897903221E-5</v>
      </c>
      <c r="Q379" s="56">
        <f t="shared" si="11"/>
        <v>0.99995371529401156</v>
      </c>
      <c r="R379" s="55"/>
    </row>
    <row r="380" spans="4:18" s="1" customFormat="1">
      <c r="D380" s="5"/>
      <c r="E380" s="5"/>
      <c r="F380" s="5"/>
      <c r="G380" s="5"/>
      <c r="H380" s="5"/>
      <c r="K380" s="3"/>
      <c r="L380" s="56">
        <v>7.41</v>
      </c>
      <c r="M380" s="55"/>
      <c r="N380" s="55"/>
      <c r="O380" s="55"/>
      <c r="P380" s="55">
        <f t="shared" si="10"/>
        <v>4.4564070395660244E-5</v>
      </c>
      <c r="Q380" s="56">
        <f t="shared" si="11"/>
        <v>0.99995461629628601</v>
      </c>
      <c r="R380" s="55"/>
    </row>
    <row r="381" spans="4:18" s="1" customFormat="1">
      <c r="D381" s="5"/>
      <c r="E381" s="5"/>
      <c r="F381" s="5"/>
      <c r="G381" s="5"/>
      <c r="H381" s="5"/>
      <c r="K381" s="3"/>
      <c r="L381" s="55">
        <v>7.43</v>
      </c>
      <c r="M381" s="55"/>
      <c r="N381" s="55"/>
      <c r="O381" s="55"/>
      <c r="P381" s="55">
        <f t="shared" si="10"/>
        <v>4.3610925406096043E-5</v>
      </c>
      <c r="Q381" s="56">
        <f t="shared" si="11"/>
        <v>0.9999554980087475</v>
      </c>
      <c r="R381" s="55"/>
    </row>
    <row r="382" spans="4:18" s="1" customFormat="1">
      <c r="D382" s="5"/>
      <c r="E382" s="5"/>
      <c r="F382" s="5"/>
      <c r="G382" s="5"/>
      <c r="H382" s="5"/>
      <c r="K382" s="3"/>
      <c r="L382" s="56">
        <v>7.45</v>
      </c>
      <c r="M382" s="55"/>
      <c r="N382" s="55"/>
      <c r="O382" s="55"/>
      <c r="P382" s="55">
        <f t="shared" si="10"/>
        <v>4.2679993635650568E-5</v>
      </c>
      <c r="Q382" s="56">
        <f t="shared" si="11"/>
        <v>0.99995636088138717</v>
      </c>
      <c r="R382" s="55"/>
    </row>
    <row r="383" spans="4:18" s="1" customFormat="1">
      <c r="D383" s="5"/>
      <c r="E383" s="5"/>
      <c r="F383" s="5"/>
      <c r="G383" s="5"/>
      <c r="H383" s="5"/>
      <c r="K383" s="3"/>
      <c r="L383" s="55">
        <v>7.47</v>
      </c>
      <c r="M383" s="55"/>
      <c r="N383" s="55"/>
      <c r="O383" s="55"/>
      <c r="P383" s="55">
        <f t="shared" si="10"/>
        <v>4.1770715387895578E-5</v>
      </c>
      <c r="Q383" s="56">
        <f t="shared" si="11"/>
        <v>0.9999572053528466</v>
      </c>
      <c r="R383" s="55"/>
    </row>
    <row r="384" spans="4:18" s="1" customFormat="1">
      <c r="D384" s="5"/>
      <c r="E384" s="5"/>
      <c r="F384" s="5"/>
      <c r="G384" s="5"/>
      <c r="H384" s="5"/>
      <c r="K384" s="3"/>
      <c r="L384" s="56">
        <v>7.49</v>
      </c>
      <c r="M384" s="55"/>
      <c r="N384" s="55"/>
      <c r="O384" s="55"/>
      <c r="P384" s="55">
        <f t="shared" si="10"/>
        <v>4.0882546112023298E-5</v>
      </c>
      <c r="Q384" s="56">
        <f t="shared" si="11"/>
        <v>0.99995803185072607</v>
      </c>
      <c r="R384" s="55"/>
    </row>
    <row r="385" spans="4:18" s="1" customFormat="1">
      <c r="D385" s="5"/>
      <c r="E385" s="5"/>
      <c r="F385" s="5"/>
      <c r="G385" s="5"/>
      <c r="H385" s="5"/>
      <c r="K385" s="3"/>
      <c r="L385" s="55">
        <v>7.51</v>
      </c>
      <c r="M385" s="55"/>
      <c r="N385" s="55"/>
      <c r="O385" s="55"/>
      <c r="P385" s="55">
        <f t="shared" si="10"/>
        <v>4.0014955965219969E-5</v>
      </c>
      <c r="Q385" s="56">
        <f t="shared" si="11"/>
        <v>0.99995884079188235</v>
      </c>
      <c r="R385" s="55"/>
    </row>
    <row r="386" spans="4:18" s="1" customFormat="1">
      <c r="D386" s="5"/>
      <c r="E386" s="5"/>
      <c r="F386" s="5"/>
      <c r="G386" s="5"/>
      <c r="H386" s="5"/>
      <c r="K386" s="3"/>
      <c r="L386" s="56">
        <v>7.53</v>
      </c>
      <c r="M386" s="55"/>
      <c r="N386" s="55"/>
      <c r="O386" s="55"/>
      <c r="P386" s="55">
        <f t="shared" si="10"/>
        <v>3.9167429388473589E-5</v>
      </c>
      <c r="Q386" s="56">
        <f t="shared" si="11"/>
        <v>0.99995963258271903</v>
      </c>
      <c r="R386" s="55"/>
    </row>
    <row r="387" spans="4:18" s="1" customFormat="1">
      <c r="D387" s="5"/>
      <c r="E387" s="5"/>
      <c r="F387" s="5"/>
      <c r="G387" s="5"/>
      <c r="H387" s="5"/>
      <c r="K387" s="3"/>
      <c r="L387" s="55">
        <v>7.55</v>
      </c>
      <c r="M387" s="55"/>
      <c r="N387" s="55"/>
      <c r="O387" s="55"/>
      <c r="P387" s="55">
        <f t="shared" si="10"/>
        <v>3.8339464695378558E-5</v>
      </c>
      <c r="Q387" s="56">
        <f t="shared" si="11"/>
        <v>0.99996040761946769</v>
      </c>
      <c r="R387" s="55"/>
    </row>
    <row r="388" spans="4:18" s="1" customFormat="1">
      <c r="D388" s="5"/>
      <c r="E388" s="5"/>
      <c r="F388" s="5"/>
      <c r="G388" s="5"/>
      <c r="H388" s="5"/>
      <c r="K388" s="3"/>
      <c r="L388" s="56">
        <v>7.57</v>
      </c>
      <c r="M388" s="55"/>
      <c r="N388" s="55"/>
      <c r="O388" s="55"/>
      <c r="P388" s="55">
        <f t="shared" si="10"/>
        <v>3.7530573673515872E-5</v>
      </c>
      <c r="Q388" s="56">
        <f t="shared" si="11"/>
        <v>0.99996116628846199</v>
      </c>
      <c r="R388" s="55"/>
    </row>
    <row r="389" spans="4:18" s="1" customFormat="1">
      <c r="D389" s="5"/>
      <c r="E389" s="5"/>
      <c r="F389" s="5"/>
      <c r="G389" s="5"/>
      <c r="H389" s="5"/>
      <c r="K389" s="3"/>
      <c r="L389" s="55">
        <v>7.59</v>
      </c>
      <c r="M389" s="55"/>
      <c r="N389" s="55"/>
      <c r="O389" s="55"/>
      <c r="P389" s="55">
        <f t="shared" si="10"/>
        <v>3.6740281198004671E-5</v>
      </c>
      <c r="Q389" s="56">
        <f t="shared" si="11"/>
        <v>0.99996190896640236</v>
      </c>
      <c r="R389" s="55"/>
    </row>
    <row r="390" spans="4:18" s="1" customFormat="1">
      <c r="D390" s="5"/>
      <c r="E390" s="5"/>
      <c r="F390" s="5"/>
      <c r="G390" s="5"/>
      <c r="H390" s="5"/>
      <c r="K390" s="3"/>
      <c r="L390" s="56">
        <v>7.61</v>
      </c>
      <c r="M390" s="55"/>
      <c r="N390" s="55"/>
      <c r="O390" s="55"/>
      <c r="P390" s="55">
        <f t="shared" si="10"/>
        <v>3.5968124856828684E-5</v>
      </c>
      <c r="Q390" s="56">
        <f t="shared" si="11"/>
        <v>0.99996263602061486</v>
      </c>
      <c r="R390" s="55"/>
    </row>
    <row r="391" spans="4:18" s="1" customFormat="1">
      <c r="D391" s="5"/>
      <c r="E391" s="5"/>
      <c r="F391" s="5"/>
      <c r="G391" s="5"/>
      <c r="H391" s="5"/>
      <c r="K391" s="3"/>
      <c r="L391" s="55">
        <v>7.63</v>
      </c>
      <c r="M391" s="55"/>
      <c r="N391" s="55"/>
      <c r="O391" s="55"/>
      <c r="P391" s="55">
        <f t="shared" si="10"/>
        <v>3.5213654587559819E-5</v>
      </c>
      <c r="Q391" s="56">
        <f t="shared" si="11"/>
        <v>0.9999633478093013</v>
      </c>
      <c r="R391" s="55"/>
    </row>
    <row r="392" spans="4:18" s="1" customFormat="1">
      <c r="D392" s="5"/>
      <c r="E392" s="5"/>
      <c r="F392" s="5"/>
      <c r="G392" s="5"/>
      <c r="H392" s="5"/>
      <c r="K392" s="3"/>
      <c r="L392" s="56">
        <v>7.65</v>
      </c>
      <c r="M392" s="55"/>
      <c r="N392" s="55"/>
      <c r="O392" s="55"/>
      <c r="P392" s="55">
        <f t="shared" si="10"/>
        <v>3.4476432325112978E-5</v>
      </c>
      <c r="Q392" s="56">
        <f t="shared" si="11"/>
        <v>0.99996404468178279</v>
      </c>
      <c r="R392" s="55"/>
    </row>
    <row r="393" spans="4:18" s="1" customFormat="1">
      <c r="D393" s="5"/>
      <c r="E393" s="5"/>
      <c r="F393" s="5"/>
      <c r="G393" s="5"/>
      <c r="H393" s="5"/>
      <c r="K393" s="3"/>
      <c r="L393" s="55">
        <v>7.67</v>
      </c>
      <c r="M393" s="55"/>
      <c r="N393" s="55"/>
      <c r="O393" s="55"/>
      <c r="P393" s="55">
        <f t="shared" si="10"/>
        <v>3.3756031660175512E-5</v>
      </c>
      <c r="Q393" s="56">
        <f t="shared" si="11"/>
        <v>0.99996472697873606</v>
      </c>
      <c r="R393" s="55"/>
    </row>
    <row r="394" spans="4:18" s="1" customFormat="1">
      <c r="D394" s="5"/>
      <c r="E394" s="5"/>
      <c r="F394" s="5"/>
      <c r="G394" s="5"/>
      <c r="H394" s="5"/>
      <c r="K394" s="3"/>
      <c r="L394" s="56">
        <v>7.69</v>
      </c>
      <c r="M394" s="55"/>
      <c r="N394" s="55"/>
      <c r="O394" s="55"/>
      <c r="P394" s="55">
        <f t="shared" si="10"/>
        <v>3.3052037507971387E-5</v>
      </c>
      <c r="Q394" s="56">
        <f t="shared" si="11"/>
        <v>0.99996539503242365</v>
      </c>
      <c r="R394" s="55"/>
    </row>
    <row r="395" spans="4:18" s="1" customFormat="1">
      <c r="D395" s="5"/>
      <c r="E395" s="5"/>
      <c r="F395" s="5"/>
      <c r="G395" s="5"/>
      <c r="H395" s="5"/>
      <c r="K395" s="3"/>
      <c r="L395" s="55">
        <v>7.71</v>
      </c>
      <c r="M395" s="55"/>
      <c r="N395" s="55"/>
      <c r="O395" s="55"/>
      <c r="P395" s="55">
        <f t="shared" ref="P395:P409" si="12">($O$10/($M$10*$N$10))*(($B$4/$B$5)^($B$4/2))*(L395^(($B$4/2)-1))*((1+($B$4/$B$5)*L395)^(-($B$4+$B$5)/2))</f>
        <v>3.2364045787028144E-5</v>
      </c>
      <c r="Q395" s="56">
        <f t="shared" ref="Q395:Q409" si="13">1-FDIST(L395,$B$4,$B$5)</f>
        <v>0.999966049166917</v>
      </c>
      <c r="R395" s="55"/>
    </row>
    <row r="396" spans="4:18" s="1" customFormat="1">
      <c r="D396" s="5"/>
      <c r="E396" s="5"/>
      <c r="F396" s="5"/>
      <c r="G396" s="5"/>
      <c r="H396" s="5"/>
      <c r="K396" s="3"/>
      <c r="L396" s="56">
        <v>7.73</v>
      </c>
      <c r="M396" s="55"/>
      <c r="N396" s="55"/>
      <c r="O396" s="55"/>
      <c r="P396" s="55">
        <f t="shared" si="12"/>
        <v>3.169166310762639E-5</v>
      </c>
      <c r="Q396" s="56">
        <f t="shared" si="13"/>
        <v>0.99996668969831337</v>
      </c>
      <c r="R396" s="55"/>
    </row>
    <row r="397" spans="4:18" s="1" customFormat="1">
      <c r="D397" s="5"/>
      <c r="E397" s="5"/>
      <c r="F397" s="5"/>
      <c r="G397" s="5"/>
      <c r="H397" s="5"/>
      <c r="K397" s="3"/>
      <c r="L397" s="55">
        <v>7.75</v>
      </c>
      <c r="M397" s="55"/>
      <c r="N397" s="55"/>
      <c r="O397" s="55"/>
      <c r="P397" s="55">
        <f t="shared" si="12"/>
        <v>3.1034506469625788E-5</v>
      </c>
      <c r="Q397" s="56">
        <f t="shared" si="13"/>
        <v>0.99996731693494623</v>
      </c>
      <c r="R397" s="55"/>
    </row>
    <row r="398" spans="4:18" s="1" customFormat="1">
      <c r="D398" s="5"/>
      <c r="E398" s="5"/>
      <c r="F398" s="5"/>
      <c r="G398" s="5"/>
      <c r="H398" s="5"/>
      <c r="K398" s="3"/>
      <c r="L398" s="56">
        <v>7.77</v>
      </c>
      <c r="M398" s="55"/>
      <c r="N398" s="55"/>
      <c r="O398" s="55"/>
      <c r="P398" s="55">
        <f t="shared" si="12"/>
        <v>3.0392202969365334E-5</v>
      </c>
      <c r="Q398" s="56">
        <f t="shared" si="13"/>
        <v>0.99996793117759109</v>
      </c>
      <c r="R398" s="55"/>
    </row>
    <row r="399" spans="4:18" s="1" customFormat="1">
      <c r="D399" s="5"/>
      <c r="E399" s="5"/>
      <c r="F399" s="5"/>
      <c r="G399" s="5"/>
      <c r="H399" s="5"/>
      <c r="K399" s="3"/>
      <c r="L399" s="55">
        <v>7.79</v>
      </c>
      <c r="M399" s="55"/>
      <c r="N399" s="55"/>
      <c r="O399" s="55"/>
      <c r="P399" s="55">
        <f t="shared" si="12"/>
        <v>2.9764389515352273E-5</v>
      </c>
      <c r="Q399" s="56">
        <f t="shared" si="13"/>
        <v>0.99996853271966335</v>
      </c>
      <c r="R399" s="55"/>
    </row>
    <row r="400" spans="4:18" s="1" customFormat="1">
      <c r="D400" s="5"/>
      <c r="E400" s="5"/>
      <c r="F400" s="5"/>
      <c r="G400" s="5"/>
      <c r="H400" s="5"/>
      <c r="K400" s="3"/>
      <c r="L400" s="56">
        <v>7.81</v>
      </c>
      <c r="M400" s="55"/>
      <c r="N400" s="55"/>
      <c r="O400" s="55"/>
      <c r="P400" s="55">
        <f t="shared" si="12"/>
        <v>2.9150712552460341E-5</v>
      </c>
      <c r="Q400" s="56">
        <f t="shared" si="13"/>
        <v>0.99996912184741304</v>
      </c>
      <c r="R400" s="55"/>
    </row>
    <row r="401" spans="4:18" s="1" customFormat="1">
      <c r="D401" s="5"/>
      <c r="E401" s="5"/>
      <c r="F401" s="5"/>
      <c r="G401" s="5"/>
      <c r="H401" s="5"/>
      <c r="K401" s="3"/>
      <c r="L401" s="55">
        <v>7.83</v>
      </c>
      <c r="M401" s="55"/>
      <c r="N401" s="55"/>
      <c r="O401" s="55"/>
      <c r="P401" s="55">
        <f t="shared" si="12"/>
        <v>2.855082779436651E-5</v>
      </c>
      <c r="Q401" s="56">
        <f t="shared" si="13"/>
        <v>0.99996969884011166</v>
      </c>
      <c r="R401" s="55"/>
    </row>
    <row r="402" spans="4:18" s="1" customFormat="1">
      <c r="D402" s="5"/>
      <c r="E402" s="5"/>
      <c r="F402" s="5"/>
      <c r="G402" s="5"/>
      <c r="H402" s="5"/>
      <c r="K402" s="3"/>
      <c r="L402" s="56">
        <v>7.85</v>
      </c>
      <c r="M402" s="55"/>
      <c r="N402" s="55"/>
      <c r="O402" s="55"/>
      <c r="P402" s="55">
        <f t="shared" si="12"/>
        <v>2.7964399963968207E-5</v>
      </c>
      <c r="Q402" s="56">
        <f t="shared" si="13"/>
        <v>0.99997026397023592</v>
      </c>
      <c r="R402" s="55"/>
    </row>
    <row r="403" spans="4:18" s="1" customFormat="1">
      <c r="D403" s="5"/>
      <c r="E403" s="5"/>
      <c r="F403" s="5"/>
      <c r="G403" s="5"/>
      <c r="H403" s="5"/>
      <c r="K403" s="3"/>
      <c r="L403" s="55">
        <v>7.87</v>
      </c>
      <c r="M403" s="55"/>
      <c r="N403" s="55"/>
      <c r="O403" s="55"/>
      <c r="P403" s="55">
        <f t="shared" si="12"/>
        <v>2.7391102541526586E-5</v>
      </c>
      <c r="Q403" s="56">
        <f t="shared" si="13"/>
        <v>0.99997081750364458</v>
      </c>
      <c r="R403" s="55"/>
    </row>
    <row r="404" spans="4:18">
      <c r="L404" s="56">
        <v>7.89</v>
      </c>
      <c r="M404" s="55"/>
      <c r="N404" s="55"/>
      <c r="O404" s="55"/>
      <c r="P404" s="55">
        <f t="shared" si="12"/>
        <v>2.6830617520294667E-5</v>
      </c>
      <c r="Q404" s="56">
        <f t="shared" si="13"/>
        <v>0.99997135969975193</v>
      </c>
      <c r="R404" s="64"/>
    </row>
    <row r="405" spans="4:18">
      <c r="L405" s="55">
        <v>7.91</v>
      </c>
      <c r="M405" s="55"/>
      <c r="N405" s="55"/>
      <c r="O405" s="55"/>
      <c r="P405" s="55">
        <f t="shared" si="12"/>
        <v>2.6282635169393075E-5</v>
      </c>
      <c r="Q405" s="56">
        <f t="shared" si="13"/>
        <v>0.99997189081169491</v>
      </c>
      <c r="R405" s="64"/>
    </row>
    <row r="406" spans="4:18">
      <c r="L406" s="56">
        <v>7.93</v>
      </c>
      <c r="M406" s="55"/>
      <c r="N406" s="55"/>
      <c r="O406" s="55"/>
      <c r="P406" s="55">
        <f t="shared" si="12"/>
        <v>2.5746853803708259E-5</v>
      </c>
      <c r="Q406" s="56">
        <f t="shared" si="13"/>
        <v>0.99997241108649704</v>
      </c>
      <c r="R406" s="64"/>
    </row>
    <row r="407" spans="4:18">
      <c r="L407" s="55">
        <v>7.95</v>
      </c>
      <c r="M407" s="55"/>
      <c r="N407" s="55"/>
      <c r="O407" s="55"/>
      <c r="P407" s="55">
        <f t="shared" si="12"/>
        <v>2.5222979560590103E-5</v>
      </c>
      <c r="Q407" s="56">
        <f t="shared" si="13"/>
        <v>0.99997292076522637</v>
      </c>
      <c r="R407" s="64"/>
    </row>
    <row r="408" spans="4:18">
      <c r="L408" s="56">
        <v>7.97</v>
      </c>
      <c r="M408" s="55"/>
      <c r="N408" s="55"/>
      <c r="O408" s="55"/>
      <c r="P408" s="55">
        <f t="shared" si="12"/>
        <v>2.4710726183139346E-5</v>
      </c>
      <c r="Q408" s="56">
        <f t="shared" si="13"/>
        <v>0.99997342008315038</v>
      </c>
      <c r="R408" s="64"/>
    </row>
    <row r="409" spans="4:18">
      <c r="L409" s="55">
        <v>7.99</v>
      </c>
      <c r="M409" s="55"/>
      <c r="N409" s="55"/>
      <c r="O409" s="55"/>
      <c r="P409" s="55">
        <f t="shared" si="12"/>
        <v>2.4209814809876595E-5</v>
      </c>
      <c r="Q409" s="56">
        <f t="shared" si="13"/>
        <v>0.99997390926988561</v>
      </c>
      <c r="R409" s="64"/>
    </row>
    <row r="410" spans="4:18">
      <c r="Q410" s="64"/>
      <c r="R410" s="64"/>
    </row>
  </sheetData>
  <sheetProtection password="C6E8" sheet="1" objects="1" scenarios="1" selectLockedCells="1" selectUnlockedCells="1"/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controls>
    <control shapeId="9218" r:id="rId4" name="ScrollBar2"/>
    <control shapeId="9217" r:id="rId5" name="ScrollBar1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0"/>
  <dimension ref="A1:O14"/>
  <sheetViews>
    <sheetView workbookViewId="0">
      <selection activeCell="C19" sqref="C19"/>
    </sheetView>
  </sheetViews>
  <sheetFormatPr defaultRowHeight="15"/>
  <cols>
    <col min="1" max="16384" width="9.140625" style="1"/>
  </cols>
  <sheetData>
    <row r="1" spans="1:15" s="32" customFormat="1" ht="23.25">
      <c r="A1" s="31" t="s">
        <v>55</v>
      </c>
      <c r="L1" s="33" t="s">
        <v>47</v>
      </c>
    </row>
    <row r="2" spans="1:15" s="35" customFormat="1">
      <c r="A2" s="34" t="s">
        <v>48</v>
      </c>
      <c r="B2" s="75" t="s">
        <v>49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s="35" customFormat="1">
      <c r="A3" s="34" t="s">
        <v>50</v>
      </c>
      <c r="B3" s="76" t="s">
        <v>51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s="35" customFormat="1"/>
    <row r="5" spans="1:15" s="35" customFormat="1" ht="49.5" customHeight="1">
      <c r="A5" s="36" t="s">
        <v>52</v>
      </c>
      <c r="B5" s="77" t="s">
        <v>56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15" s="14" customFormat="1">
      <c r="A6" s="37" t="s">
        <v>53</v>
      </c>
    </row>
    <row r="7" spans="1:15" s="14" customFormat="1"/>
    <row r="8" spans="1:15" s="14" customFormat="1"/>
    <row r="9" spans="1:15" s="14" customFormat="1"/>
    <row r="10" spans="1:15" s="14" customFormat="1">
      <c r="A10" s="37" t="s">
        <v>54</v>
      </c>
    </row>
    <row r="11" spans="1:15" s="14" customFormat="1"/>
    <row r="12" spans="1:15" s="14" customFormat="1"/>
    <row r="13" spans="1:15" s="14" customFormat="1"/>
    <row r="14" spans="1:15" s="14" customFormat="1"/>
  </sheetData>
  <sheetProtection password="C6E8" sheet="1" objects="1" scenarios="1" selectLockedCells="1" selectUnlockedCells="1"/>
  <mergeCells count="3">
    <mergeCell ref="B2:O2"/>
    <mergeCell ref="B3:O3"/>
    <mergeCell ref="B5:O5"/>
  </mergeCells>
  <hyperlinks>
    <hyperlink ref="B3" r:id="rId1"/>
  </hyperlinks>
  <pageMargins left="0.7" right="0.7" top="0.78740157499999996" bottom="0.78740157499999996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Q409"/>
  <sheetViews>
    <sheetView tabSelected="1" workbookViewId="0">
      <pane ySplit="7" topLeftCell="A8" activePane="bottomLeft" state="frozen"/>
      <selection pane="bottomLeft" activeCell="A7" sqref="A7"/>
    </sheetView>
  </sheetViews>
  <sheetFormatPr defaultRowHeight="15"/>
  <cols>
    <col min="1" max="1" width="30.140625" style="53" bestFit="1" customWidth="1"/>
    <col min="2" max="10" width="9.140625" style="53"/>
    <col min="11" max="11" width="9.140625" style="54"/>
    <col min="12" max="12" width="9.140625" style="64" hidden="1" customWidth="1"/>
    <col min="13" max="13" width="11" style="64" hidden="1" customWidth="1"/>
    <col min="14" max="16" width="9.140625" style="64" hidden="1" customWidth="1"/>
    <col min="17" max="17" width="9.140625" style="54"/>
    <col min="18" max="16384" width="9.140625" style="53"/>
  </cols>
  <sheetData>
    <row r="1" spans="1:17" s="39" customFormat="1" ht="21">
      <c r="A1" s="38" t="s">
        <v>9</v>
      </c>
      <c r="K1" s="58" t="s">
        <v>7</v>
      </c>
      <c r="L1" s="62"/>
      <c r="M1" s="62"/>
      <c r="N1" s="62"/>
      <c r="O1" s="62"/>
      <c r="P1" s="62"/>
      <c r="Q1" s="40"/>
    </row>
    <row r="2" spans="1:17" s="41" customFormat="1">
      <c r="A2" s="41" t="s">
        <v>57</v>
      </c>
      <c r="K2" s="42"/>
      <c r="L2" s="63"/>
      <c r="M2" s="63"/>
      <c r="N2" s="63"/>
      <c r="O2" s="63"/>
      <c r="P2" s="63"/>
      <c r="Q2" s="42"/>
    </row>
    <row r="3" spans="1:17" s="7" customFormat="1">
      <c r="I3" s="8"/>
      <c r="K3" s="43"/>
      <c r="L3" s="5"/>
      <c r="M3" s="5"/>
      <c r="N3" s="5"/>
      <c r="O3" s="5"/>
      <c r="P3" s="5"/>
      <c r="Q3" s="43"/>
    </row>
    <row r="4" spans="1:17" s="7" customFormat="1">
      <c r="A4" s="59" t="s">
        <v>2</v>
      </c>
      <c r="B4" s="60">
        <f>ROUND((P10-200)/10,1)</f>
        <v>-4.7</v>
      </c>
      <c r="C4" s="7">
        <v>-20</v>
      </c>
      <c r="I4" s="8">
        <v>20</v>
      </c>
      <c r="K4" s="43"/>
      <c r="L4" s="5"/>
      <c r="M4" s="5"/>
      <c r="N4" s="5"/>
      <c r="O4" s="5"/>
      <c r="P4" s="5"/>
      <c r="Q4" s="43"/>
    </row>
    <row r="5" spans="1:17" s="7" customFormat="1">
      <c r="A5" s="61" t="s">
        <v>3</v>
      </c>
      <c r="B5" s="47">
        <f>P11/10</f>
        <v>7.9</v>
      </c>
      <c r="C5" s="7">
        <v>1</v>
      </c>
      <c r="I5" s="8">
        <v>10</v>
      </c>
      <c r="K5" s="43"/>
      <c r="L5" s="5"/>
      <c r="M5" s="5"/>
      <c r="N5" s="5"/>
      <c r="O5" s="5"/>
      <c r="P5" s="5"/>
      <c r="Q5" s="43"/>
    </row>
    <row r="6" spans="1:17" s="7" customFormat="1">
      <c r="K6" s="43"/>
      <c r="L6" s="5"/>
      <c r="M6" s="5"/>
      <c r="N6" s="5"/>
      <c r="O6" s="5"/>
      <c r="P6" s="5"/>
      <c r="Q6" s="43"/>
    </row>
    <row r="7" spans="1:17" s="7" customFormat="1">
      <c r="A7" s="50" t="str">
        <f>CONCATENATE("X--&gt;","N(",MI,";",ROUND(SIGMA^2,1),")")</f>
        <v>X--&gt;N(-4,7;62,4)</v>
      </c>
      <c r="B7" s="50" t="str">
        <f>CONCATENATE("E(X)=",ROUND(MI,1),"; D(X)=",ROUND(SIGMA^2,1))</f>
        <v>E(X)=-4,7; D(X)=62,4</v>
      </c>
      <c r="K7" s="43"/>
      <c r="L7" s="5"/>
      <c r="M7" s="5"/>
      <c r="N7" s="5"/>
      <c r="O7" s="5"/>
      <c r="P7" s="5"/>
      <c r="Q7" s="43"/>
    </row>
    <row r="8" spans="1:17" s="7" customFormat="1">
      <c r="K8" s="43"/>
      <c r="L8" s="5"/>
      <c r="M8" s="5"/>
      <c r="N8" s="5"/>
      <c r="O8" s="5"/>
      <c r="P8" s="5"/>
      <c r="Q8" s="43"/>
    </row>
    <row r="9" spans="1:17" s="7" customFormat="1">
      <c r="K9" s="43"/>
      <c r="L9" s="55" t="s">
        <v>0</v>
      </c>
      <c r="M9" s="55" t="s">
        <v>1</v>
      </c>
      <c r="N9" s="55" t="s">
        <v>8</v>
      </c>
      <c r="O9" s="55"/>
      <c r="P9" s="55"/>
      <c r="Q9" s="43"/>
    </row>
    <row r="10" spans="1:17" s="7" customFormat="1">
      <c r="K10" s="43"/>
      <c r="L10" s="56">
        <v>-100</v>
      </c>
      <c r="M10" s="55">
        <f>(1/(SQRT(2*PI())*SIGMA))*EXP(-0.5*((L10-MI)/SIGMA)^2)</f>
        <v>1.2687221604777316E-33</v>
      </c>
      <c r="N10" s="55">
        <f>M10</f>
        <v>1.2687221604777316E-33</v>
      </c>
      <c r="O10" s="55" t="s">
        <v>5</v>
      </c>
      <c r="P10" s="55">
        <v>153</v>
      </c>
      <c r="Q10" s="43"/>
    </row>
    <row r="11" spans="1:17" s="7" customFormat="1">
      <c r="K11" s="43"/>
      <c r="L11" s="55">
        <v>-99.5</v>
      </c>
      <c r="M11" s="55">
        <f t="shared" ref="M11:M73" si="0">(1/(SQRT(2*PI())*SIGMA))*EXP(-0.5*((L11-MI)/SIGMA)^2)</f>
        <v>2.7169414375482551E-33</v>
      </c>
      <c r="N11" s="55">
        <f>ABS(L11-L10)*M11+N10</f>
        <v>2.627192879251859E-33</v>
      </c>
      <c r="O11" s="55" t="s">
        <v>4</v>
      </c>
      <c r="P11" s="55">
        <v>79</v>
      </c>
      <c r="Q11" s="43"/>
    </row>
    <row r="12" spans="1:17" s="7" customFormat="1">
      <c r="K12" s="43"/>
      <c r="L12" s="55">
        <v>-99</v>
      </c>
      <c r="M12" s="55">
        <f t="shared" si="0"/>
        <v>5.7950120887711394E-33</v>
      </c>
      <c r="N12" s="55">
        <f t="shared" ref="N12:N75" si="1">ABS(L12-L11)*M12+N11</f>
        <v>5.5246989236374287E-33</v>
      </c>
      <c r="O12" s="55"/>
      <c r="P12" s="55"/>
      <c r="Q12" s="43"/>
    </row>
    <row r="13" spans="1:17" s="7" customFormat="1">
      <c r="K13" s="43"/>
      <c r="L13" s="55">
        <v>-98.5</v>
      </c>
      <c r="M13" s="55">
        <f t="shared" si="0"/>
        <v>1.2310869622519902E-32</v>
      </c>
      <c r="N13" s="55">
        <f t="shared" si="1"/>
        <v>1.1680133734897381E-32</v>
      </c>
      <c r="O13" s="55" t="s">
        <v>6</v>
      </c>
      <c r="P13" s="55"/>
      <c r="Q13" s="43"/>
    </row>
    <row r="14" spans="1:17" s="7" customFormat="1">
      <c r="K14" s="43"/>
      <c r="L14" s="55">
        <v>-98</v>
      </c>
      <c r="M14" s="55">
        <f t="shared" si="0"/>
        <v>2.6048542887272508E-32</v>
      </c>
      <c r="N14" s="55">
        <f t="shared" si="1"/>
        <v>2.4704405178533635E-32</v>
      </c>
      <c r="O14" s="55">
        <f>MI-SIGMA</f>
        <v>-12.600000000000001</v>
      </c>
      <c r="P14" s="55">
        <f>(1/(SQRT(2*PI())*SIGMA))*EXP(-0.5*((O14-MI)/SIGMA)^2)</f>
        <v>3.0629205635334597E-2</v>
      </c>
      <c r="Q14" s="43"/>
    </row>
    <row r="15" spans="1:17" s="7" customFormat="1">
      <c r="K15" s="43"/>
      <c r="L15" s="55">
        <v>-97.5</v>
      </c>
      <c r="M15" s="55">
        <f t="shared" si="0"/>
        <v>5.4895716029391192E-32</v>
      </c>
      <c r="N15" s="55">
        <f t="shared" si="1"/>
        <v>5.2152263193229231E-32</v>
      </c>
      <c r="O15" s="55">
        <f>MI+SIGMA</f>
        <v>3.2</v>
      </c>
      <c r="P15" s="55">
        <f>(1/(SQRT(2*PI())*SIGMA))*EXP(-0.5*((O15-MI)/SIGMA)^2)</f>
        <v>3.0629205635334604E-2</v>
      </c>
      <c r="Q15" s="43"/>
    </row>
    <row r="16" spans="1:17" s="7" customFormat="1">
      <c r="K16" s="43"/>
      <c r="L16" s="55">
        <v>-97</v>
      </c>
      <c r="M16" s="55">
        <f t="shared" si="0"/>
        <v>1.1522687681393178E-31</v>
      </c>
      <c r="N16" s="55">
        <f t="shared" si="1"/>
        <v>1.0976570160019512E-31</v>
      </c>
      <c r="O16" s="55">
        <f>MI+SIGMA</f>
        <v>3.2</v>
      </c>
      <c r="P16" s="55">
        <v>0</v>
      </c>
      <c r="Q16" s="43"/>
    </row>
    <row r="17" spans="11:17" s="7" customFormat="1">
      <c r="K17" s="43"/>
      <c r="L17" s="55">
        <v>-96.5</v>
      </c>
      <c r="M17" s="55">
        <f t="shared" si="0"/>
        <v>2.4089591974431042E-31</v>
      </c>
      <c r="N17" s="55">
        <f t="shared" si="1"/>
        <v>2.3021366147235033E-31</v>
      </c>
      <c r="O17" s="55">
        <f>MI+SIGMA</f>
        <v>3.2</v>
      </c>
      <c r="P17" s="55">
        <v>0.11</v>
      </c>
      <c r="Q17" s="43"/>
    </row>
    <row r="18" spans="11:17" s="7" customFormat="1">
      <c r="K18" s="43"/>
      <c r="L18" s="55">
        <v>-96</v>
      </c>
      <c r="M18" s="55">
        <f t="shared" si="0"/>
        <v>5.016091088898345E-31</v>
      </c>
      <c r="N18" s="55">
        <f t="shared" si="1"/>
        <v>4.8101821591726758E-31</v>
      </c>
      <c r="O18" s="55">
        <f>MI-SIGMA</f>
        <v>-12.600000000000001</v>
      </c>
      <c r="P18" s="55">
        <v>0</v>
      </c>
      <c r="Q18" s="43"/>
    </row>
    <row r="19" spans="11:17" s="7" customFormat="1">
      <c r="K19" s="43"/>
      <c r="L19" s="55">
        <v>-95.5</v>
      </c>
      <c r="M19" s="55">
        <f t="shared" si="0"/>
        <v>1.0403074333175884E-30</v>
      </c>
      <c r="N19" s="55">
        <f t="shared" si="1"/>
        <v>1.0011719325760618E-30</v>
      </c>
      <c r="O19" s="55">
        <f>MI-SIGMA</f>
        <v>-12.600000000000001</v>
      </c>
      <c r="P19" s="55">
        <v>0.11</v>
      </c>
      <c r="Q19" s="43"/>
    </row>
    <row r="20" spans="11:17" s="7" customFormat="1">
      <c r="K20" s="43"/>
      <c r="L20" s="55">
        <v>-95</v>
      </c>
      <c r="M20" s="55">
        <f t="shared" si="0"/>
        <v>2.1489103908256574E-30</v>
      </c>
      <c r="N20" s="55">
        <f t="shared" si="1"/>
        <v>2.0756271279888905E-30</v>
      </c>
      <c r="O20" s="55"/>
      <c r="P20" s="55"/>
      <c r="Q20" s="43"/>
    </row>
    <row r="21" spans="11:17" s="7" customFormat="1">
      <c r="K21" s="43"/>
      <c r="L21" s="55">
        <v>-94.5</v>
      </c>
      <c r="M21" s="55">
        <f t="shared" si="0"/>
        <v>4.4211497676356856E-30</v>
      </c>
      <c r="N21" s="55">
        <f t="shared" si="1"/>
        <v>4.2862020118067336E-30</v>
      </c>
      <c r="O21" s="55"/>
      <c r="P21" s="55"/>
      <c r="Q21" s="43"/>
    </row>
    <row r="22" spans="11:17" s="7" customFormat="1">
      <c r="K22" s="43"/>
      <c r="L22" s="55">
        <v>-94</v>
      </c>
      <c r="M22" s="55">
        <f t="shared" si="0"/>
        <v>9.0596718011100971E-30</v>
      </c>
      <c r="N22" s="55">
        <f t="shared" si="1"/>
        <v>8.8160379123617815E-30</v>
      </c>
      <c r="O22" s="55"/>
      <c r="P22" s="55"/>
      <c r="Q22" s="43"/>
    </row>
    <row r="23" spans="11:17" s="7" customFormat="1">
      <c r="K23" s="43"/>
      <c r="L23" s="55">
        <v>-93.5</v>
      </c>
      <c r="M23" s="55">
        <f t="shared" si="0"/>
        <v>1.8490558116492522E-29</v>
      </c>
      <c r="N23" s="55">
        <f t="shared" si="1"/>
        <v>1.8061316970608044E-29</v>
      </c>
      <c r="O23" s="55"/>
      <c r="P23" s="55"/>
      <c r="Q23" s="43"/>
    </row>
    <row r="24" spans="11:17" s="7" customFormat="1">
      <c r="K24" s="43"/>
      <c r="L24" s="55">
        <v>-93</v>
      </c>
      <c r="M24" s="55">
        <f t="shared" si="0"/>
        <v>3.7587885215984885E-29</v>
      </c>
      <c r="N24" s="55">
        <f t="shared" si="1"/>
        <v>3.6855259578600484E-29</v>
      </c>
      <c r="O24" s="55"/>
      <c r="P24" s="55"/>
      <c r="Q24" s="43"/>
    </row>
    <row r="25" spans="11:17" s="7" customFormat="1">
      <c r="K25" s="43"/>
      <c r="L25" s="55">
        <v>-92.5</v>
      </c>
      <c r="M25" s="55">
        <f t="shared" si="0"/>
        <v>7.6103754155652839E-29</v>
      </c>
      <c r="N25" s="55">
        <f t="shared" si="1"/>
        <v>7.4907136656426903E-29</v>
      </c>
      <c r="O25" s="55"/>
      <c r="P25" s="55"/>
      <c r="Q25" s="43"/>
    </row>
    <row r="26" spans="11:17" s="7" customFormat="1">
      <c r="K26" s="43"/>
      <c r="L26" s="55">
        <v>-92</v>
      </c>
      <c r="M26" s="55">
        <f t="shared" si="0"/>
        <v>1.5347038640452725E-28</v>
      </c>
      <c r="N26" s="55">
        <f t="shared" si="1"/>
        <v>1.5164232985869054E-28</v>
      </c>
      <c r="O26" s="55"/>
      <c r="P26" s="55"/>
      <c r="Q26" s="43"/>
    </row>
    <row r="27" spans="11:17" s="7" customFormat="1">
      <c r="K27" s="43"/>
      <c r="L27" s="55">
        <v>-91.5</v>
      </c>
      <c r="M27" s="55">
        <f t="shared" si="0"/>
        <v>3.0825022997377539E-28</v>
      </c>
      <c r="N27" s="55">
        <f t="shared" si="1"/>
        <v>3.0576744484557824E-28</v>
      </c>
      <c r="O27" s="55"/>
      <c r="P27" s="55"/>
      <c r="Q27" s="43"/>
    </row>
    <row r="28" spans="11:17" s="7" customFormat="1">
      <c r="K28" s="43"/>
      <c r="L28" s="55">
        <v>-91</v>
      </c>
      <c r="M28" s="55">
        <f t="shared" si="0"/>
        <v>6.1665541416503441E-28</v>
      </c>
      <c r="N28" s="55">
        <f t="shared" si="1"/>
        <v>6.1409515192809544E-28</v>
      </c>
      <c r="O28" s="55"/>
      <c r="P28" s="55"/>
      <c r="Q28" s="43"/>
    </row>
    <row r="29" spans="11:17" s="7" customFormat="1">
      <c r="K29" s="43"/>
      <c r="L29" s="55">
        <v>-90.5</v>
      </c>
      <c r="M29" s="55">
        <f t="shared" si="0"/>
        <v>1.2286890997457306E-27</v>
      </c>
      <c r="N29" s="55">
        <f t="shared" si="1"/>
        <v>1.2284397018009608E-27</v>
      </c>
      <c r="O29" s="55"/>
      <c r="P29" s="55"/>
      <c r="Q29" s="43"/>
    </row>
    <row r="30" spans="11:17" s="7" customFormat="1">
      <c r="K30" s="43"/>
      <c r="L30" s="55">
        <v>-90</v>
      </c>
      <c r="M30" s="55">
        <f t="shared" si="0"/>
        <v>2.4383821977666098E-27</v>
      </c>
      <c r="N30" s="55">
        <f t="shared" si="1"/>
        <v>2.4476308006842657E-27</v>
      </c>
      <c r="O30" s="55"/>
      <c r="P30" s="55"/>
      <c r="Q30" s="43"/>
    </row>
    <row r="31" spans="11:17" s="7" customFormat="1">
      <c r="K31" s="43"/>
      <c r="L31" s="55">
        <v>-89.5</v>
      </c>
      <c r="M31" s="55">
        <f t="shared" si="0"/>
        <v>4.8197206724572724E-27</v>
      </c>
      <c r="N31" s="55">
        <f t="shared" si="1"/>
        <v>4.857491136912902E-27</v>
      </c>
      <c r="O31" s="55"/>
      <c r="P31" s="55"/>
      <c r="Q31" s="43"/>
    </row>
    <row r="32" spans="11:17" s="7" customFormat="1">
      <c r="K32" s="43"/>
      <c r="L32" s="55">
        <v>-89</v>
      </c>
      <c r="M32" s="55">
        <f t="shared" si="0"/>
        <v>9.488603009656968E-27</v>
      </c>
      <c r="N32" s="55">
        <f t="shared" si="1"/>
        <v>9.6017926417413866E-27</v>
      </c>
      <c r="O32" s="55"/>
      <c r="P32" s="55"/>
      <c r="Q32" s="43"/>
    </row>
    <row r="33" spans="11:17" s="7" customFormat="1">
      <c r="K33" s="43"/>
      <c r="L33" s="55">
        <v>-88.5</v>
      </c>
      <c r="M33" s="55">
        <f t="shared" si="0"/>
        <v>1.8605570916529349E-26</v>
      </c>
      <c r="N33" s="55">
        <f t="shared" si="1"/>
        <v>1.8904578100006063E-26</v>
      </c>
      <c r="O33" s="55"/>
      <c r="P33" s="55"/>
      <c r="Q33" s="43"/>
    </row>
    <row r="34" spans="11:17" s="7" customFormat="1">
      <c r="K34" s="43"/>
      <c r="L34" s="55">
        <v>-88</v>
      </c>
      <c r="M34" s="55">
        <f t="shared" si="0"/>
        <v>3.6336579423766611E-26</v>
      </c>
      <c r="N34" s="55">
        <f t="shared" si="1"/>
        <v>3.7072867811889368E-26</v>
      </c>
      <c r="O34" s="55"/>
      <c r="P34" s="55"/>
      <c r="Q34" s="43"/>
    </row>
    <row r="35" spans="11:17" s="7" customFormat="1">
      <c r="K35" s="43"/>
      <c r="L35" s="55">
        <v>-87.5</v>
      </c>
      <c r="M35" s="55">
        <f t="shared" si="0"/>
        <v>7.0681441868606366E-26</v>
      </c>
      <c r="N35" s="55">
        <f t="shared" si="1"/>
        <v>7.2413588746192557E-26</v>
      </c>
      <c r="O35" s="55"/>
      <c r="P35" s="55"/>
      <c r="Q35" s="43"/>
    </row>
    <row r="36" spans="11:17" s="7" customFormat="1">
      <c r="K36" s="43"/>
      <c r="L36" s="55">
        <v>-87</v>
      </c>
      <c r="M36" s="55">
        <f t="shared" si="0"/>
        <v>1.3693897581350952E-25</v>
      </c>
      <c r="N36" s="55">
        <f t="shared" si="1"/>
        <v>1.4088307665294733E-25</v>
      </c>
      <c r="O36" s="55"/>
      <c r="P36" s="55"/>
      <c r="Q36" s="43"/>
    </row>
    <row r="37" spans="11:17" s="7" customFormat="1">
      <c r="K37" s="43"/>
      <c r="L37" s="55">
        <v>-86.5</v>
      </c>
      <c r="M37" s="55">
        <f t="shared" si="0"/>
        <v>2.6424639272122346E-25</v>
      </c>
      <c r="N37" s="55">
        <f t="shared" si="1"/>
        <v>2.7300627301355908E-25</v>
      </c>
      <c r="O37" s="55"/>
      <c r="P37" s="55"/>
      <c r="Q37" s="43"/>
    </row>
    <row r="38" spans="11:17" s="7" customFormat="1">
      <c r="K38" s="43"/>
      <c r="L38" s="55">
        <v>-86</v>
      </c>
      <c r="M38" s="55">
        <f t="shared" si="0"/>
        <v>5.0786861610678536E-25</v>
      </c>
      <c r="N38" s="55">
        <f t="shared" si="1"/>
        <v>5.2694058106695176E-25</v>
      </c>
      <c r="O38" s="55"/>
      <c r="P38" s="55"/>
      <c r="Q38" s="43"/>
    </row>
    <row r="39" spans="11:17" s="7" customFormat="1">
      <c r="K39" s="43"/>
      <c r="L39" s="55">
        <v>-85.5</v>
      </c>
      <c r="M39" s="55">
        <f t="shared" si="0"/>
        <v>9.7219638562649123E-25</v>
      </c>
      <c r="N39" s="55">
        <f t="shared" si="1"/>
        <v>1.0130387738801974E-24</v>
      </c>
      <c r="O39" s="55"/>
      <c r="P39" s="55"/>
      <c r="Q39" s="43"/>
    </row>
    <row r="40" spans="11:17" s="7" customFormat="1">
      <c r="K40" s="43"/>
      <c r="L40" s="55">
        <v>-85</v>
      </c>
      <c r="M40" s="55">
        <f t="shared" si="0"/>
        <v>1.8536039443069971E-24</v>
      </c>
      <c r="N40" s="55">
        <f t="shared" si="1"/>
        <v>1.9398407460336959E-24</v>
      </c>
      <c r="O40" s="55"/>
      <c r="P40" s="55"/>
      <c r="Q40" s="43"/>
    </row>
    <row r="41" spans="11:17" s="7" customFormat="1">
      <c r="K41" s="43"/>
      <c r="L41" s="55">
        <v>-84.5</v>
      </c>
      <c r="M41" s="55">
        <f t="shared" si="0"/>
        <v>3.5199800708344382E-24</v>
      </c>
      <c r="N41" s="55">
        <f t="shared" si="1"/>
        <v>3.699830781450915E-24</v>
      </c>
      <c r="O41" s="55"/>
      <c r="P41" s="55"/>
      <c r="Q41" s="43"/>
    </row>
    <row r="42" spans="11:17" s="7" customFormat="1">
      <c r="K42" s="43"/>
      <c r="L42" s="55">
        <v>-84</v>
      </c>
      <c r="M42" s="55">
        <f t="shared" si="0"/>
        <v>6.6576932482951194E-24</v>
      </c>
      <c r="N42" s="55">
        <f t="shared" si="1"/>
        <v>7.0286774055984747E-24</v>
      </c>
      <c r="O42" s="55"/>
      <c r="P42" s="55"/>
      <c r="Q42" s="43"/>
    </row>
    <row r="43" spans="11:17" s="7" customFormat="1">
      <c r="K43" s="43"/>
      <c r="L43" s="55">
        <v>-83.5</v>
      </c>
      <c r="M43" s="55">
        <f t="shared" si="0"/>
        <v>1.2542025366924686E-23</v>
      </c>
      <c r="N43" s="55">
        <f t="shared" si="1"/>
        <v>1.3299690089060818E-23</v>
      </c>
      <c r="O43" s="55"/>
      <c r="P43" s="55"/>
      <c r="Q43" s="43"/>
    </row>
    <row r="44" spans="11:17" s="7" customFormat="1">
      <c r="K44" s="43"/>
      <c r="L44" s="55">
        <v>-83</v>
      </c>
      <c r="M44" s="55">
        <f t="shared" si="0"/>
        <v>2.3532706879048361E-23</v>
      </c>
      <c r="N44" s="55">
        <f t="shared" si="1"/>
        <v>2.5066043528585E-23</v>
      </c>
      <c r="O44" s="55"/>
      <c r="P44" s="55"/>
      <c r="Q44" s="43"/>
    </row>
    <row r="45" spans="11:17" s="7" customFormat="1">
      <c r="K45" s="43"/>
      <c r="L45" s="55">
        <v>-82.5</v>
      </c>
      <c r="M45" s="55">
        <f t="shared" si="0"/>
        <v>4.3978094964116109E-23</v>
      </c>
      <c r="N45" s="55">
        <f t="shared" si="1"/>
        <v>4.7055091010643052E-23</v>
      </c>
      <c r="O45" s="55"/>
      <c r="P45" s="55"/>
      <c r="Q45" s="43"/>
    </row>
    <row r="46" spans="11:17" s="7" customFormat="1">
      <c r="K46" s="43"/>
      <c r="L46" s="55">
        <v>-82</v>
      </c>
      <c r="M46" s="55">
        <f t="shared" si="0"/>
        <v>8.1858024044736192E-23</v>
      </c>
      <c r="N46" s="55">
        <f t="shared" si="1"/>
        <v>8.7984103033011142E-23</v>
      </c>
      <c r="O46" s="55"/>
      <c r="P46" s="55"/>
      <c r="Q46" s="43"/>
    </row>
    <row r="47" spans="11:17" s="7" customFormat="1">
      <c r="K47" s="43"/>
      <c r="L47" s="55">
        <v>-81.5</v>
      </c>
      <c r="M47" s="55">
        <f t="shared" si="0"/>
        <v>1.5175619131636015E-22</v>
      </c>
      <c r="N47" s="55">
        <f t="shared" si="1"/>
        <v>1.638621986911912E-22</v>
      </c>
      <c r="O47" s="55"/>
      <c r="P47" s="55"/>
      <c r="Q47" s="43"/>
    </row>
    <row r="48" spans="11:17" s="7" customFormat="1">
      <c r="K48" s="43"/>
      <c r="L48" s="55">
        <v>-81</v>
      </c>
      <c r="M48" s="55">
        <f t="shared" si="0"/>
        <v>2.8021533362401222E-22</v>
      </c>
      <c r="N48" s="55">
        <f t="shared" si="1"/>
        <v>3.0396986550319729E-22</v>
      </c>
      <c r="O48" s="55"/>
      <c r="P48" s="55"/>
      <c r="Q48" s="43"/>
    </row>
    <row r="49" spans="11:17" s="7" customFormat="1">
      <c r="K49" s="43"/>
      <c r="L49" s="55">
        <v>-80.5</v>
      </c>
      <c r="M49" s="55">
        <f t="shared" si="0"/>
        <v>5.1534455493073924E-22</v>
      </c>
      <c r="N49" s="55">
        <f t="shared" si="1"/>
        <v>5.6164214296856691E-22</v>
      </c>
      <c r="O49" s="55"/>
      <c r="P49" s="55"/>
      <c r="Q49" s="43"/>
    </row>
    <row r="50" spans="11:17" s="7" customFormat="1">
      <c r="K50" s="43"/>
      <c r="L50" s="55">
        <v>-80</v>
      </c>
      <c r="M50" s="55">
        <f t="shared" si="0"/>
        <v>9.4398219689735235E-22</v>
      </c>
      <c r="N50" s="55">
        <f t="shared" si="1"/>
        <v>1.033633241417243E-21</v>
      </c>
      <c r="O50" s="55"/>
      <c r="P50" s="55"/>
      <c r="Q50" s="43"/>
    </row>
    <row r="51" spans="11:17" s="7" customFormat="1">
      <c r="K51" s="43"/>
      <c r="L51" s="55">
        <v>-79.5</v>
      </c>
      <c r="M51" s="55">
        <f t="shared" si="0"/>
        <v>1.7222263623847496E-21</v>
      </c>
      <c r="N51" s="55">
        <f t="shared" si="1"/>
        <v>1.8947464226096178E-21</v>
      </c>
      <c r="O51" s="55"/>
      <c r="P51" s="55"/>
      <c r="Q51" s="43"/>
    </row>
    <row r="52" spans="11:17" s="7" customFormat="1">
      <c r="K52" s="43"/>
      <c r="L52" s="55">
        <v>-79</v>
      </c>
      <c r="M52" s="55">
        <f t="shared" si="0"/>
        <v>3.1295145761410629E-21</v>
      </c>
      <c r="N52" s="55">
        <f t="shared" si="1"/>
        <v>3.4595037106801491E-21</v>
      </c>
      <c r="O52" s="55"/>
      <c r="P52" s="55"/>
      <c r="Q52" s="43"/>
    </row>
    <row r="53" spans="11:17" s="7" customFormat="1">
      <c r="K53" s="43"/>
      <c r="L53" s="55">
        <v>-78.5</v>
      </c>
      <c r="M53" s="55">
        <f t="shared" si="0"/>
        <v>5.6640103923764044E-21</v>
      </c>
      <c r="N53" s="55">
        <f t="shared" si="1"/>
        <v>6.2915089068683517E-21</v>
      </c>
      <c r="O53" s="55"/>
      <c r="P53" s="55"/>
      <c r="Q53" s="43"/>
    </row>
    <row r="54" spans="11:17" s="7" customFormat="1">
      <c r="K54" s="43"/>
      <c r="L54" s="55">
        <v>-78</v>
      </c>
      <c r="M54" s="55">
        <f t="shared" si="0"/>
        <v>1.0210133515931252E-20</v>
      </c>
      <c r="N54" s="55">
        <f t="shared" si="1"/>
        <v>1.1396575664833977E-20</v>
      </c>
      <c r="O54" s="55"/>
      <c r="P54" s="55"/>
      <c r="Q54" s="43"/>
    </row>
    <row r="55" spans="11:17" s="7" customFormat="1">
      <c r="K55" s="43"/>
      <c r="L55" s="55">
        <v>-77.5</v>
      </c>
      <c r="M55" s="55">
        <f t="shared" si="0"/>
        <v>1.8331547058176332E-20</v>
      </c>
      <c r="N55" s="55">
        <f t="shared" si="1"/>
        <v>2.0562349193922144E-20</v>
      </c>
      <c r="O55" s="55"/>
      <c r="P55" s="55"/>
      <c r="Q55" s="43"/>
    </row>
    <row r="56" spans="11:17" s="7" customFormat="1">
      <c r="K56" s="43"/>
      <c r="L56" s="55">
        <v>-77</v>
      </c>
      <c r="M56" s="55">
        <f t="shared" si="0"/>
        <v>3.278137241470934E-20</v>
      </c>
      <c r="N56" s="55">
        <f t="shared" si="1"/>
        <v>3.6953035401276814E-20</v>
      </c>
      <c r="O56" s="55"/>
      <c r="P56" s="55"/>
      <c r="Q56" s="43"/>
    </row>
    <row r="57" spans="11:17" s="7" customFormat="1">
      <c r="K57" s="43"/>
      <c r="L57" s="55">
        <v>-76.5</v>
      </c>
      <c r="M57" s="55">
        <f t="shared" si="0"/>
        <v>5.838690602689504E-20</v>
      </c>
      <c r="N57" s="55">
        <f t="shared" si="1"/>
        <v>6.6146488414724328E-20</v>
      </c>
      <c r="O57" s="55"/>
      <c r="P57" s="55"/>
      <c r="Q57" s="43"/>
    </row>
    <row r="58" spans="11:17" s="7" customFormat="1">
      <c r="K58" s="43"/>
      <c r="L58" s="55">
        <v>-76</v>
      </c>
      <c r="M58" s="55">
        <f t="shared" si="0"/>
        <v>1.0357718643990513E-19</v>
      </c>
      <c r="N58" s="55">
        <f t="shared" si="1"/>
        <v>1.1793508163467689E-19</v>
      </c>
      <c r="O58" s="55"/>
      <c r="P58" s="55"/>
      <c r="Q58" s="43"/>
    </row>
    <row r="59" spans="11:17" s="7" customFormat="1">
      <c r="K59" s="43"/>
      <c r="L59" s="55">
        <v>-75.5</v>
      </c>
      <c r="M59" s="55">
        <f t="shared" si="0"/>
        <v>1.83009263870056E-19</v>
      </c>
      <c r="N59" s="55">
        <f t="shared" si="1"/>
        <v>2.0943971356970488E-19</v>
      </c>
      <c r="O59" s="55"/>
      <c r="P59" s="55"/>
      <c r="Q59" s="43"/>
    </row>
    <row r="60" spans="11:17" s="7" customFormat="1">
      <c r="K60" s="43"/>
      <c r="L60" s="55">
        <v>-75</v>
      </c>
      <c r="M60" s="55">
        <f t="shared" si="0"/>
        <v>3.2206412826838775E-19</v>
      </c>
      <c r="N60" s="55">
        <f t="shared" si="1"/>
        <v>3.7047177770389875E-19</v>
      </c>
      <c r="O60" s="55"/>
      <c r="P60" s="55"/>
      <c r="Q60" s="43"/>
    </row>
    <row r="61" spans="11:17" s="7" customFormat="1">
      <c r="K61" s="43"/>
      <c r="L61" s="55">
        <v>-74.5</v>
      </c>
      <c r="M61" s="55">
        <f t="shared" si="0"/>
        <v>5.6451040832434339E-19</v>
      </c>
      <c r="N61" s="55">
        <f t="shared" si="1"/>
        <v>6.5272698186607045E-19</v>
      </c>
      <c r="O61" s="55"/>
      <c r="P61" s="55"/>
      <c r="Q61" s="43"/>
    </row>
    <row r="62" spans="11:17" s="7" customFormat="1">
      <c r="K62" s="43"/>
      <c r="L62" s="55">
        <v>-74</v>
      </c>
      <c r="M62" s="55">
        <f t="shared" si="0"/>
        <v>9.85511891481087E-19</v>
      </c>
      <c r="N62" s="55">
        <f t="shared" si="1"/>
        <v>1.145482927606614E-18</v>
      </c>
      <c r="O62" s="55"/>
      <c r="P62" s="55"/>
      <c r="Q62" s="43"/>
    </row>
    <row r="63" spans="11:17" s="7" customFormat="1">
      <c r="K63" s="43"/>
      <c r="L63" s="55">
        <v>-73.5</v>
      </c>
      <c r="M63" s="55">
        <f t="shared" si="0"/>
        <v>1.7136104467877535E-18</v>
      </c>
      <c r="N63" s="55">
        <f t="shared" si="1"/>
        <v>2.0022881510004906E-18</v>
      </c>
      <c r="O63" s="55"/>
      <c r="P63" s="55"/>
      <c r="Q63" s="43"/>
    </row>
    <row r="64" spans="11:17" s="7" customFormat="1">
      <c r="K64" s="43"/>
      <c r="L64" s="55">
        <v>-73</v>
      </c>
      <c r="M64" s="55">
        <f t="shared" si="0"/>
        <v>2.9677181322978206E-18</v>
      </c>
      <c r="N64" s="55">
        <f t="shared" si="1"/>
        <v>3.4861472171494013E-18</v>
      </c>
      <c r="O64" s="55"/>
      <c r="P64" s="55"/>
      <c r="Q64" s="43"/>
    </row>
    <row r="65" spans="11:17" s="7" customFormat="1">
      <c r="K65" s="43"/>
      <c r="L65" s="55">
        <v>-72.5</v>
      </c>
      <c r="M65" s="55">
        <f t="shared" si="0"/>
        <v>5.1190988535194465E-18</v>
      </c>
      <c r="N65" s="55">
        <f t="shared" si="1"/>
        <v>6.0456966439091242E-18</v>
      </c>
      <c r="O65" s="55"/>
      <c r="P65" s="55"/>
      <c r="Q65" s="43"/>
    </row>
    <row r="66" spans="11:17" s="7" customFormat="1">
      <c r="K66" s="43"/>
      <c r="L66" s="55">
        <v>-72</v>
      </c>
      <c r="M66" s="55">
        <f t="shared" si="0"/>
        <v>8.794774309023389E-18</v>
      </c>
      <c r="N66" s="55">
        <f t="shared" si="1"/>
        <v>1.0443083798420818E-17</v>
      </c>
      <c r="O66" s="55"/>
      <c r="P66" s="55"/>
      <c r="Q66" s="43"/>
    </row>
    <row r="67" spans="11:17" s="7" customFormat="1">
      <c r="K67" s="43"/>
      <c r="L67" s="55">
        <v>-71.5</v>
      </c>
      <c r="M67" s="55">
        <f t="shared" si="0"/>
        <v>1.5049296508199508E-17</v>
      </c>
      <c r="N67" s="55">
        <f t="shared" si="1"/>
        <v>1.7967732052520572E-17</v>
      </c>
      <c r="O67" s="55"/>
      <c r="P67" s="55"/>
      <c r="Q67" s="43"/>
    </row>
    <row r="68" spans="11:17" s="7" customFormat="1">
      <c r="K68" s="43"/>
      <c r="L68" s="55">
        <v>-71</v>
      </c>
      <c r="M68" s="55">
        <f t="shared" si="0"/>
        <v>2.5648856969668378E-17</v>
      </c>
      <c r="N68" s="55">
        <f t="shared" si="1"/>
        <v>3.0792160537354764E-17</v>
      </c>
      <c r="O68" s="55"/>
      <c r="P68" s="55"/>
      <c r="Q68" s="43"/>
    </row>
    <row r="69" spans="11:17" s="7" customFormat="1">
      <c r="K69" s="43"/>
      <c r="L69" s="55">
        <v>-70.5</v>
      </c>
      <c r="M69" s="55">
        <f t="shared" si="0"/>
        <v>4.3539170375048408E-17</v>
      </c>
      <c r="N69" s="55">
        <f t="shared" si="1"/>
        <v>5.2561745724878965E-17</v>
      </c>
      <c r="O69" s="55"/>
      <c r="P69" s="55"/>
      <c r="Q69" s="43"/>
    </row>
    <row r="70" spans="11:17" s="7" customFormat="1">
      <c r="K70" s="43"/>
      <c r="L70" s="55">
        <v>-70</v>
      </c>
      <c r="M70" s="55">
        <f t="shared" si="0"/>
        <v>7.3612675050834001E-17</v>
      </c>
      <c r="N70" s="55">
        <f t="shared" si="1"/>
        <v>8.9368083250295971E-17</v>
      </c>
      <c r="O70" s="55"/>
      <c r="P70" s="55"/>
      <c r="Q70" s="43"/>
    </row>
    <row r="71" spans="11:17" s="7" customFormat="1">
      <c r="K71" s="43"/>
      <c r="L71" s="55">
        <v>-69.5</v>
      </c>
      <c r="M71" s="55">
        <f t="shared" si="0"/>
        <v>1.2396108465599721E-16</v>
      </c>
      <c r="N71" s="55">
        <f t="shared" si="1"/>
        <v>1.5134862557829459E-16</v>
      </c>
      <c r="O71" s="55"/>
      <c r="P71" s="55"/>
      <c r="Q71" s="43"/>
    </row>
    <row r="72" spans="11:17" s="7" customFormat="1">
      <c r="K72" s="43"/>
      <c r="L72" s="55">
        <v>-69</v>
      </c>
      <c r="M72" s="55">
        <f t="shared" si="0"/>
        <v>2.0791147149355044E-16</v>
      </c>
      <c r="N72" s="55">
        <f t="shared" si="1"/>
        <v>2.5530436132506981E-16</v>
      </c>
      <c r="O72" s="55"/>
      <c r="P72" s="55"/>
      <c r="Q72" s="43"/>
    </row>
    <row r="73" spans="11:17" s="7" customFormat="1">
      <c r="K73" s="43"/>
      <c r="L73" s="55">
        <v>-68.5</v>
      </c>
      <c r="M73" s="55">
        <f t="shared" si="0"/>
        <v>3.4732164843092912E-16</v>
      </c>
      <c r="N73" s="55">
        <f t="shared" si="1"/>
        <v>4.2896518554053437E-16</v>
      </c>
      <c r="O73" s="55"/>
      <c r="P73" s="55"/>
      <c r="Q73" s="43"/>
    </row>
    <row r="74" spans="11:17" s="7" customFormat="1">
      <c r="K74" s="43"/>
      <c r="L74" s="55">
        <v>-68</v>
      </c>
      <c r="M74" s="55">
        <f t="shared" ref="M74:M137" si="2">(1/(SQRT(2*PI())*SIGMA))*EXP(-0.5*((L74-MI)/SIGMA)^2)</f>
        <v>5.7789052236775675E-16</v>
      </c>
      <c r="N74" s="55">
        <f t="shared" si="1"/>
        <v>7.1791044672441275E-16</v>
      </c>
      <c r="O74" s="55"/>
      <c r="P74" s="55"/>
      <c r="Q74" s="43"/>
    </row>
    <row r="75" spans="11:17" s="7" customFormat="1">
      <c r="K75" s="43"/>
      <c r="L75" s="55">
        <v>-67.5</v>
      </c>
      <c r="M75" s="55">
        <f t="shared" si="2"/>
        <v>9.5767821254296781E-16</v>
      </c>
      <c r="N75" s="55">
        <f t="shared" si="1"/>
        <v>1.1967495529958966E-15</v>
      </c>
      <c r="O75" s="55"/>
      <c r="P75" s="55"/>
      <c r="Q75" s="43"/>
    </row>
    <row r="76" spans="11:17" s="7" customFormat="1">
      <c r="K76" s="43"/>
      <c r="L76" s="55">
        <v>-67</v>
      </c>
      <c r="M76" s="55">
        <f t="shared" si="2"/>
        <v>1.5807164010154305E-15</v>
      </c>
      <c r="N76" s="55">
        <f t="shared" ref="N76:N139" si="3">ABS(L76-L75)*M76+N75</f>
        <v>1.9871077535036118E-15</v>
      </c>
      <c r="O76" s="55"/>
      <c r="P76" s="55"/>
      <c r="Q76" s="43"/>
    </row>
    <row r="77" spans="11:17" s="7" customFormat="1">
      <c r="K77" s="43"/>
      <c r="L77" s="55">
        <v>-66.5</v>
      </c>
      <c r="M77" s="55">
        <f t="shared" si="2"/>
        <v>2.598655015524647E-15</v>
      </c>
      <c r="N77" s="55">
        <f t="shared" si="3"/>
        <v>3.2864352612659355E-15</v>
      </c>
      <c r="O77" s="55"/>
      <c r="P77" s="55"/>
      <c r="Q77" s="43"/>
    </row>
    <row r="78" spans="11:17" s="7" customFormat="1">
      <c r="K78" s="43"/>
      <c r="L78" s="55">
        <v>-66</v>
      </c>
      <c r="M78" s="55">
        <f t="shared" si="2"/>
        <v>4.2550396820902351E-15</v>
      </c>
      <c r="N78" s="55">
        <f t="shared" si="3"/>
        <v>5.4139551023110534E-15</v>
      </c>
      <c r="O78" s="55"/>
      <c r="P78" s="55"/>
      <c r="Q78" s="43"/>
    </row>
    <row r="79" spans="11:17" s="7" customFormat="1">
      <c r="K79" s="43"/>
      <c r="L79" s="55">
        <v>-65.5</v>
      </c>
      <c r="M79" s="55">
        <f t="shared" si="2"/>
        <v>6.9393519984582825E-15</v>
      </c>
      <c r="N79" s="55">
        <f t="shared" si="3"/>
        <v>8.8836311015401943E-15</v>
      </c>
      <c r="O79" s="55"/>
      <c r="P79" s="55"/>
      <c r="Q79" s="43"/>
    </row>
    <row r="80" spans="11:17" s="7" customFormat="1">
      <c r="K80" s="43"/>
      <c r="L80" s="55">
        <v>-65</v>
      </c>
      <c r="M80" s="55">
        <f t="shared" si="2"/>
        <v>1.1271832786566488E-14</v>
      </c>
      <c r="N80" s="55">
        <f t="shared" si="3"/>
        <v>1.4519547494823438E-14</v>
      </c>
      <c r="O80" s="55"/>
      <c r="P80" s="55"/>
      <c r="Q80" s="43"/>
    </row>
    <row r="81" spans="11:17" s="7" customFormat="1">
      <c r="K81" s="43"/>
      <c r="L81" s="55">
        <v>-64.5</v>
      </c>
      <c r="M81" s="55">
        <f t="shared" si="2"/>
        <v>1.8236037407952179E-14</v>
      </c>
      <c r="N81" s="55">
        <f t="shared" si="3"/>
        <v>2.3637566198799528E-14</v>
      </c>
      <c r="O81" s="55"/>
      <c r="P81" s="55"/>
      <c r="Q81" s="43"/>
    </row>
    <row r="82" spans="11:17" s="7" customFormat="1">
      <c r="K82" s="43"/>
      <c r="L82" s="55">
        <v>-64</v>
      </c>
      <c r="M82" s="55">
        <f t="shared" si="2"/>
        <v>2.9385069903957352E-14</v>
      </c>
      <c r="N82" s="55">
        <f t="shared" si="3"/>
        <v>3.8330101150778203E-14</v>
      </c>
      <c r="O82" s="55"/>
      <c r="P82" s="55"/>
      <c r="Q82" s="43"/>
    </row>
    <row r="83" spans="11:17" s="7" customFormat="1">
      <c r="K83" s="43"/>
      <c r="L83" s="55">
        <v>-63.5</v>
      </c>
      <c r="M83" s="55">
        <f t="shared" si="2"/>
        <v>4.7161031884973498E-14</v>
      </c>
      <c r="N83" s="55">
        <f t="shared" si="3"/>
        <v>6.1910617093264949E-14</v>
      </c>
      <c r="O83" s="55"/>
      <c r="P83" s="55"/>
      <c r="Q83" s="43"/>
    </row>
    <row r="84" spans="11:17" s="7" customFormat="1">
      <c r="K84" s="43"/>
      <c r="L84" s="55">
        <v>-63</v>
      </c>
      <c r="M84" s="55">
        <f t="shared" si="2"/>
        <v>7.5387646692168497E-14</v>
      </c>
      <c r="N84" s="55">
        <f t="shared" si="3"/>
        <v>9.9604440439349198E-14</v>
      </c>
      <c r="O84" s="55"/>
      <c r="P84" s="55"/>
      <c r="Q84" s="43"/>
    </row>
    <row r="85" spans="11:17" s="7" customFormat="1">
      <c r="K85" s="43"/>
      <c r="L85" s="55">
        <v>-62.5</v>
      </c>
      <c r="M85" s="55">
        <f t="shared" si="2"/>
        <v>1.2002656880527338E-13</v>
      </c>
      <c r="N85" s="55">
        <f t="shared" si="3"/>
        <v>1.5961772484198589E-13</v>
      </c>
      <c r="O85" s="55"/>
      <c r="P85" s="55"/>
      <c r="Q85" s="43"/>
    </row>
    <row r="86" spans="11:17" s="7" customFormat="1">
      <c r="K86" s="43"/>
      <c r="L86" s="55">
        <v>-62</v>
      </c>
      <c r="M86" s="55">
        <f t="shared" si="2"/>
        <v>1.9033335923010216E-13</v>
      </c>
      <c r="N86" s="55">
        <f t="shared" si="3"/>
        <v>2.5478440445703697E-13</v>
      </c>
      <c r="O86" s="55"/>
      <c r="P86" s="55"/>
      <c r="Q86" s="43"/>
    </row>
    <row r="87" spans="11:17" s="7" customFormat="1">
      <c r="K87" s="43"/>
      <c r="L87" s="55">
        <v>-61.5</v>
      </c>
      <c r="M87" s="55">
        <f t="shared" si="2"/>
        <v>3.0061645634199836E-13</v>
      </c>
      <c r="N87" s="55">
        <f t="shared" si="3"/>
        <v>4.0509263262803615E-13</v>
      </c>
      <c r="O87" s="55"/>
      <c r="P87" s="55"/>
      <c r="Q87" s="43"/>
    </row>
    <row r="88" spans="11:17" s="7" customFormat="1">
      <c r="K88" s="43"/>
      <c r="L88" s="55">
        <v>-61</v>
      </c>
      <c r="M88" s="55">
        <f t="shared" si="2"/>
        <v>4.7290173393992847E-13</v>
      </c>
      <c r="N88" s="55">
        <f t="shared" si="3"/>
        <v>6.4154349959800043E-13</v>
      </c>
      <c r="O88" s="55"/>
      <c r="P88" s="55"/>
      <c r="Q88" s="43"/>
    </row>
    <row r="89" spans="11:17" s="7" customFormat="1">
      <c r="K89" s="43"/>
      <c r="L89" s="55">
        <v>-60.5</v>
      </c>
      <c r="M89" s="55">
        <f t="shared" si="2"/>
        <v>7.4095081264486379E-13</v>
      </c>
      <c r="N89" s="55">
        <f t="shared" si="3"/>
        <v>1.0120189059204323E-12</v>
      </c>
      <c r="O89" s="55"/>
      <c r="P89" s="55"/>
      <c r="Q89" s="43"/>
    </row>
    <row r="90" spans="11:17" s="7" customFormat="1">
      <c r="K90" s="43"/>
      <c r="L90" s="55">
        <v>-60</v>
      </c>
      <c r="M90" s="55">
        <f t="shared" si="2"/>
        <v>1.156293722577805E-12</v>
      </c>
      <c r="N90" s="55">
        <f t="shared" si="3"/>
        <v>1.5901657672093348E-12</v>
      </c>
      <c r="O90" s="55"/>
      <c r="P90" s="55"/>
      <c r="Q90" s="43"/>
    </row>
    <row r="91" spans="11:17" s="7" customFormat="1">
      <c r="K91" s="43"/>
      <c r="L91" s="55">
        <v>-59.5</v>
      </c>
      <c r="M91" s="55">
        <f t="shared" si="2"/>
        <v>1.797244958540058E-12</v>
      </c>
      <c r="N91" s="55">
        <f t="shared" si="3"/>
        <v>2.4887882464793636E-12</v>
      </c>
      <c r="O91" s="55"/>
      <c r="P91" s="55"/>
      <c r="Q91" s="43"/>
    </row>
    <row r="92" spans="11:17" s="7" customFormat="1">
      <c r="K92" s="43"/>
      <c r="L92" s="55">
        <v>-59</v>
      </c>
      <c r="M92" s="55">
        <f t="shared" si="2"/>
        <v>2.7823175625695268E-12</v>
      </c>
      <c r="N92" s="55">
        <f t="shared" si="3"/>
        <v>3.8799470277641272E-12</v>
      </c>
      <c r="O92" s="55"/>
      <c r="P92" s="55"/>
      <c r="Q92" s="43"/>
    </row>
    <row r="93" spans="11:17" s="7" customFormat="1">
      <c r="K93" s="43"/>
      <c r="L93" s="55">
        <v>-58.5</v>
      </c>
      <c r="M93" s="55">
        <f t="shared" si="2"/>
        <v>4.2900903354081189E-12</v>
      </c>
      <c r="N93" s="55">
        <f t="shared" si="3"/>
        <v>6.0249921954681862E-12</v>
      </c>
      <c r="O93" s="55"/>
      <c r="P93" s="55"/>
      <c r="Q93" s="43"/>
    </row>
    <row r="94" spans="11:17" s="7" customFormat="1">
      <c r="K94" s="43"/>
      <c r="L94" s="55">
        <v>-58</v>
      </c>
      <c r="M94" s="55">
        <f t="shared" si="2"/>
        <v>6.5884991469936884E-12</v>
      </c>
      <c r="N94" s="55">
        <f t="shared" si="3"/>
        <v>9.31924176896503E-12</v>
      </c>
      <c r="O94" s="55"/>
      <c r="P94" s="55"/>
      <c r="Q94" s="43"/>
    </row>
    <row r="95" spans="11:17" s="7" customFormat="1">
      <c r="K95" s="43"/>
      <c r="L95" s="55">
        <v>-57.5</v>
      </c>
      <c r="M95" s="55">
        <f t="shared" si="2"/>
        <v>1.0077826282785591E-11</v>
      </c>
      <c r="N95" s="55">
        <f t="shared" si="3"/>
        <v>1.4358154910357825E-11</v>
      </c>
      <c r="O95" s="55"/>
      <c r="P95" s="55"/>
      <c r="Q95" s="43"/>
    </row>
    <row r="96" spans="11:17" s="7" customFormat="1">
      <c r="K96" s="43"/>
      <c r="L96" s="55">
        <v>-57</v>
      </c>
      <c r="M96" s="55">
        <f t="shared" si="2"/>
        <v>1.5353505846094402E-11</v>
      </c>
      <c r="N96" s="55">
        <f t="shared" si="3"/>
        <v>2.2034907833405026E-11</v>
      </c>
      <c r="O96" s="55"/>
      <c r="P96" s="55"/>
      <c r="Q96" s="43"/>
    </row>
    <row r="97" spans="11:17" s="7" customFormat="1">
      <c r="K97" s="43"/>
      <c r="L97" s="55">
        <v>-56.5</v>
      </c>
      <c r="M97" s="55">
        <f t="shared" si="2"/>
        <v>2.3297459552131523E-11</v>
      </c>
      <c r="N97" s="55">
        <f t="shared" si="3"/>
        <v>3.3683637609470791E-11</v>
      </c>
      <c r="O97" s="55"/>
      <c r="P97" s="55"/>
      <c r="Q97" s="43"/>
    </row>
    <row r="98" spans="11:17" s="7" customFormat="1">
      <c r="K98" s="43"/>
      <c r="L98" s="55">
        <v>-56</v>
      </c>
      <c r="M98" s="55">
        <f t="shared" si="2"/>
        <v>3.5210313431968237E-11</v>
      </c>
      <c r="N98" s="55">
        <f t="shared" si="3"/>
        <v>5.128879432545491E-11</v>
      </c>
      <c r="O98" s="55"/>
      <c r="P98" s="55"/>
      <c r="Q98" s="43"/>
    </row>
    <row r="99" spans="11:17" s="7" customFormat="1">
      <c r="K99" s="43"/>
      <c r="L99" s="55">
        <v>-55.5</v>
      </c>
      <c r="M99" s="55">
        <f t="shared" si="2"/>
        <v>5.3001911502951173E-11</v>
      </c>
      <c r="N99" s="55">
        <f t="shared" si="3"/>
        <v>7.7789750076930493E-11</v>
      </c>
      <c r="O99" s="55"/>
      <c r="P99" s="55"/>
      <c r="Q99" s="43"/>
    </row>
    <row r="100" spans="11:17" s="7" customFormat="1">
      <c r="K100" s="43"/>
      <c r="L100" s="55">
        <v>-55</v>
      </c>
      <c r="M100" s="55">
        <f t="shared" si="2"/>
        <v>7.9464561483104011E-11</v>
      </c>
      <c r="N100" s="55">
        <f t="shared" si="3"/>
        <v>1.1752203081848249E-10</v>
      </c>
      <c r="O100" s="55"/>
      <c r="P100" s="55"/>
      <c r="Q100" s="43"/>
    </row>
    <row r="101" spans="11:17" s="7" customFormat="1">
      <c r="K101" s="43"/>
      <c r="L101" s="55">
        <v>-54.5</v>
      </c>
      <c r="M101" s="55">
        <f t="shared" si="2"/>
        <v>1.1866312096570622E-10</v>
      </c>
      <c r="N101" s="55">
        <f t="shared" si="3"/>
        <v>1.7685359130133562E-10</v>
      </c>
      <c r="O101" s="55"/>
      <c r="P101" s="55"/>
      <c r="Q101" s="43"/>
    </row>
    <row r="102" spans="11:17" s="7" customFormat="1">
      <c r="K102" s="43"/>
      <c r="L102" s="55">
        <v>-54</v>
      </c>
      <c r="M102" s="55">
        <f t="shared" si="2"/>
        <v>1.7648929119127873E-10</v>
      </c>
      <c r="N102" s="55">
        <f t="shared" si="3"/>
        <v>2.6509823689697499E-10</v>
      </c>
      <c r="O102" s="55"/>
      <c r="P102" s="55"/>
      <c r="Q102" s="43"/>
    </row>
    <row r="103" spans="11:17" s="7" customFormat="1">
      <c r="K103" s="43"/>
      <c r="L103" s="55">
        <v>-53.5</v>
      </c>
      <c r="M103" s="55">
        <f t="shared" si="2"/>
        <v>2.614455584245538E-10</v>
      </c>
      <c r="N103" s="55">
        <f t="shared" si="3"/>
        <v>3.958210161092519E-10</v>
      </c>
      <c r="O103" s="55"/>
      <c r="P103" s="55"/>
      <c r="Q103" s="43"/>
    </row>
    <row r="104" spans="11:17" s="7" customFormat="1">
      <c r="K104" s="43"/>
      <c r="L104" s="55">
        <v>-53</v>
      </c>
      <c r="M104" s="55">
        <f t="shared" si="2"/>
        <v>3.8574872068302255E-10</v>
      </c>
      <c r="N104" s="55">
        <f t="shared" si="3"/>
        <v>5.8869537645076314E-10</v>
      </c>
      <c r="O104" s="55"/>
      <c r="P104" s="55"/>
      <c r="Q104" s="43"/>
    </row>
    <row r="105" spans="11:17" s="7" customFormat="1">
      <c r="K105" s="43"/>
      <c r="L105" s="55">
        <v>-52.5</v>
      </c>
      <c r="M105" s="55">
        <f t="shared" si="2"/>
        <v>5.6687595698162974E-10</v>
      </c>
      <c r="N105" s="55">
        <f t="shared" si="3"/>
        <v>8.7213335494157801E-10</v>
      </c>
      <c r="O105" s="55"/>
      <c r="P105" s="55"/>
      <c r="Q105" s="43"/>
    </row>
    <row r="106" spans="11:17" s="7" customFormat="1">
      <c r="K106" s="43"/>
      <c r="L106" s="55">
        <v>-52</v>
      </c>
      <c r="M106" s="55">
        <f t="shared" si="2"/>
        <v>8.297206475929311E-10</v>
      </c>
      <c r="N106" s="55">
        <f t="shared" si="3"/>
        <v>1.2869936787380435E-9</v>
      </c>
      <c r="O106" s="55"/>
      <c r="P106" s="55"/>
      <c r="Q106" s="43"/>
    </row>
    <row r="107" spans="11:17" s="7" customFormat="1">
      <c r="K107" s="43"/>
      <c r="L107" s="55">
        <v>-51.5</v>
      </c>
      <c r="M107" s="55">
        <f t="shared" si="2"/>
        <v>1.2095841146412442E-9</v>
      </c>
      <c r="N107" s="55">
        <f t="shared" si="3"/>
        <v>1.8917857360586657E-9</v>
      </c>
      <c r="O107" s="55"/>
      <c r="P107" s="55"/>
      <c r="Q107" s="43"/>
    </row>
    <row r="108" spans="11:17" s="7" customFormat="1">
      <c r="K108" s="43"/>
      <c r="L108" s="55">
        <v>-51</v>
      </c>
      <c r="M108" s="55">
        <f t="shared" si="2"/>
        <v>1.7563075512219422E-9</v>
      </c>
      <c r="N108" s="55">
        <f t="shared" si="3"/>
        <v>2.7699395116696369E-9</v>
      </c>
      <c r="O108" s="55"/>
      <c r="P108" s="55"/>
      <c r="Q108" s="43"/>
    </row>
    <row r="109" spans="11:17" s="7" customFormat="1">
      <c r="K109" s="43"/>
      <c r="L109" s="55">
        <v>-50.5</v>
      </c>
      <c r="M109" s="55">
        <f t="shared" si="2"/>
        <v>2.5399512399038025E-9</v>
      </c>
      <c r="N109" s="55">
        <f t="shared" si="3"/>
        <v>4.0399151316215377E-9</v>
      </c>
      <c r="O109" s="55"/>
      <c r="P109" s="55"/>
      <c r="Q109" s="43"/>
    </row>
    <row r="110" spans="11:17" s="7" customFormat="1">
      <c r="K110" s="43"/>
      <c r="L110" s="55">
        <v>-50</v>
      </c>
      <c r="M110" s="55">
        <f t="shared" si="2"/>
        <v>3.6585627413452203E-9</v>
      </c>
      <c r="N110" s="55">
        <f t="shared" si="3"/>
        <v>5.8691965022941483E-9</v>
      </c>
      <c r="O110" s="55"/>
      <c r="P110" s="55"/>
      <c r="Q110" s="43"/>
    </row>
    <row r="111" spans="11:17" s="7" customFormat="1">
      <c r="K111" s="43"/>
      <c r="L111" s="55">
        <v>-49.5</v>
      </c>
      <c r="M111" s="55">
        <f t="shared" si="2"/>
        <v>5.2487507771000419E-9</v>
      </c>
      <c r="N111" s="55">
        <f t="shared" si="3"/>
        <v>8.4935718908441701E-9</v>
      </c>
      <c r="O111" s="55"/>
      <c r="P111" s="55"/>
      <c r="Q111" s="43"/>
    </row>
    <row r="112" spans="11:17" s="7" customFormat="1">
      <c r="K112" s="43"/>
      <c r="L112" s="55">
        <v>-49</v>
      </c>
      <c r="M112" s="55">
        <f t="shared" si="2"/>
        <v>7.5000077746920867E-9</v>
      </c>
      <c r="N112" s="55">
        <f t="shared" si="3"/>
        <v>1.2243575778190213E-8</v>
      </c>
      <c r="O112" s="55"/>
      <c r="P112" s="55"/>
      <c r="Q112" s="43"/>
    </row>
    <row r="113" spans="11:17" s="7" customFormat="1">
      <c r="K113" s="43"/>
      <c r="L113" s="55">
        <v>-48.5</v>
      </c>
      <c r="M113" s="55">
        <f t="shared" si="2"/>
        <v>1.0674014591859031E-8</v>
      </c>
      <c r="N113" s="55">
        <f t="shared" si="3"/>
        <v>1.7580583074119727E-8</v>
      </c>
      <c r="O113" s="55"/>
      <c r="P113" s="55"/>
      <c r="Q113" s="43"/>
    </row>
    <row r="114" spans="11:17" s="7" customFormat="1">
      <c r="K114" s="43"/>
      <c r="L114" s="55">
        <v>-48</v>
      </c>
      <c r="M114" s="55">
        <f t="shared" si="2"/>
        <v>1.5130531626726419E-8</v>
      </c>
      <c r="N114" s="55">
        <f t="shared" si="3"/>
        <v>2.5145848887482936E-8</v>
      </c>
      <c r="O114" s="55"/>
      <c r="P114" s="55"/>
      <c r="Q114" s="43"/>
    </row>
    <row r="115" spans="11:17" s="7" customFormat="1">
      <c r="K115" s="43"/>
      <c r="L115" s="55">
        <v>-47.5</v>
      </c>
      <c r="M115" s="55">
        <f t="shared" si="2"/>
        <v>2.1361950289658603E-8</v>
      </c>
      <c r="N115" s="55">
        <f t="shared" si="3"/>
        <v>3.582682403231224E-8</v>
      </c>
      <c r="O115" s="55"/>
      <c r="P115" s="55"/>
      <c r="Q115" s="43"/>
    </row>
    <row r="116" spans="11:17" s="7" customFormat="1">
      <c r="K116" s="43"/>
      <c r="L116" s="55">
        <v>-47</v>
      </c>
      <c r="M116" s="55">
        <f t="shared" si="2"/>
        <v>3.0039170054176283E-8</v>
      </c>
      <c r="N116" s="55">
        <f t="shared" si="3"/>
        <v>5.0846409059400381E-8</v>
      </c>
      <c r="O116" s="55"/>
      <c r="P116" s="55"/>
      <c r="Q116" s="43"/>
    </row>
    <row r="117" spans="11:17" s="7" customFormat="1">
      <c r="K117" s="43"/>
      <c r="L117" s="55">
        <v>-46.5</v>
      </c>
      <c r="M117" s="55">
        <f t="shared" si="2"/>
        <v>4.2072205175916141E-8</v>
      </c>
      <c r="N117" s="55">
        <f t="shared" si="3"/>
        <v>7.1882511647358452E-8</v>
      </c>
      <c r="O117" s="55"/>
      <c r="P117" s="55"/>
      <c r="Q117" s="43"/>
    </row>
    <row r="118" spans="11:17" s="7" customFormat="1">
      <c r="K118" s="43"/>
      <c r="L118" s="55">
        <v>-46</v>
      </c>
      <c r="M118" s="55">
        <f t="shared" si="2"/>
        <v>5.8689841815649593E-8</v>
      </c>
      <c r="N118" s="55">
        <f t="shared" si="3"/>
        <v>1.0122743255518325E-7</v>
      </c>
      <c r="O118" s="55"/>
      <c r="P118" s="55"/>
      <c r="Q118" s="43"/>
    </row>
    <row r="119" spans="11:17" s="7" customFormat="1">
      <c r="K119" s="43"/>
      <c r="L119" s="55">
        <v>-45.5</v>
      </c>
      <c r="M119" s="55">
        <f t="shared" si="2"/>
        <v>8.1543794949762122E-8</v>
      </c>
      <c r="N119" s="55">
        <f t="shared" si="3"/>
        <v>1.419993300300643E-7</v>
      </c>
      <c r="O119" s="55"/>
      <c r="P119" s="55"/>
      <c r="Q119" s="43"/>
    </row>
    <row r="120" spans="11:17" s="7" customFormat="1">
      <c r="K120" s="43"/>
      <c r="L120" s="55">
        <v>-45</v>
      </c>
      <c r="M120" s="55">
        <f t="shared" si="2"/>
        <v>1.128441933001898E-7</v>
      </c>
      <c r="N120" s="55">
        <f t="shared" si="3"/>
        <v>1.9842142668015921E-7</v>
      </c>
      <c r="O120" s="55"/>
      <c r="P120" s="55"/>
      <c r="Q120" s="43"/>
    </row>
    <row r="121" spans="11:17" s="7" customFormat="1">
      <c r="K121" s="43"/>
      <c r="L121" s="55">
        <v>-44.5</v>
      </c>
      <c r="M121" s="55">
        <f t="shared" si="2"/>
        <v>1.5553489137031139E-7</v>
      </c>
      <c r="N121" s="55">
        <f t="shared" si="3"/>
        <v>2.7618887236531491E-7</v>
      </c>
      <c r="O121" s="55"/>
      <c r="P121" s="55"/>
      <c r="Q121" s="43"/>
    </row>
    <row r="122" spans="11:17" s="7" customFormat="1">
      <c r="K122" s="43"/>
      <c r="L122" s="55">
        <v>-44</v>
      </c>
      <c r="M122" s="55">
        <f t="shared" si="2"/>
        <v>2.1351911521530909E-7</v>
      </c>
      <c r="N122" s="55">
        <f t="shared" si="3"/>
        <v>3.8294842997296948E-7</v>
      </c>
      <c r="O122" s="55"/>
      <c r="P122" s="55"/>
      <c r="Q122" s="43"/>
    </row>
    <row r="123" spans="11:17" s="7" customFormat="1">
      <c r="K123" s="43"/>
      <c r="L123" s="55">
        <v>-43.5</v>
      </c>
      <c r="M123" s="55">
        <f t="shared" si="2"/>
        <v>2.9194833918365821E-7</v>
      </c>
      <c r="N123" s="55">
        <f t="shared" si="3"/>
        <v>5.2892259956479856E-7</v>
      </c>
      <c r="O123" s="55"/>
      <c r="P123" s="55"/>
      <c r="Q123" s="43"/>
    </row>
    <row r="124" spans="11:17" s="7" customFormat="1">
      <c r="K124" s="43"/>
      <c r="L124" s="55">
        <v>-43</v>
      </c>
      <c r="M124" s="55">
        <f t="shared" si="2"/>
        <v>3.9759011087666441E-7</v>
      </c>
      <c r="N124" s="55">
        <f t="shared" si="3"/>
        <v>7.2771765500313076E-7</v>
      </c>
      <c r="O124" s="55"/>
      <c r="P124" s="55"/>
      <c r="Q124" s="43"/>
    </row>
    <row r="125" spans="11:17" s="7" customFormat="1">
      <c r="K125" s="43"/>
      <c r="L125" s="55">
        <v>-42.5</v>
      </c>
      <c r="M125" s="55">
        <f t="shared" si="2"/>
        <v>5.3929383486734505E-7</v>
      </c>
      <c r="N125" s="55">
        <f t="shared" si="3"/>
        <v>9.9736457243680324E-7</v>
      </c>
      <c r="O125" s="55"/>
      <c r="P125" s="55"/>
      <c r="Q125" s="43"/>
    </row>
    <row r="126" spans="11:17" s="7" customFormat="1">
      <c r="K126" s="43"/>
      <c r="L126" s="55">
        <v>-42</v>
      </c>
      <c r="M126" s="55">
        <f t="shared" si="2"/>
        <v>7.2857733053188304E-7</v>
      </c>
      <c r="N126" s="55">
        <f t="shared" si="3"/>
        <v>1.3616532377027448E-6</v>
      </c>
      <c r="O126" s="55"/>
      <c r="P126" s="55"/>
      <c r="Q126" s="43"/>
    </row>
    <row r="127" spans="11:17" s="7" customFormat="1">
      <c r="K127" s="43"/>
      <c r="L127" s="55">
        <v>-41.5</v>
      </c>
      <c r="M127" s="55">
        <f t="shared" si="2"/>
        <v>9.8036132418066203E-7</v>
      </c>
      <c r="N127" s="55">
        <f t="shared" si="3"/>
        <v>1.8518338997930757E-6</v>
      </c>
      <c r="O127" s="55"/>
      <c r="P127" s="55"/>
      <c r="Q127" s="43"/>
    </row>
    <row r="128" spans="11:17" s="7" customFormat="1">
      <c r="K128" s="43"/>
      <c r="L128" s="55">
        <v>-41</v>
      </c>
      <c r="M128" s="55">
        <f t="shared" si="2"/>
        <v>1.3138839342584124E-6</v>
      </c>
      <c r="N128" s="55">
        <f t="shared" si="3"/>
        <v>2.508775866922282E-6</v>
      </c>
      <c r="O128" s="55"/>
      <c r="P128" s="55"/>
      <c r="Q128" s="43"/>
    </row>
    <row r="129" spans="11:17" s="7" customFormat="1">
      <c r="K129" s="43"/>
      <c r="L129" s="55">
        <v>-40.5</v>
      </c>
      <c r="M129" s="55">
        <f t="shared" si="2"/>
        <v>1.7538326535942733E-6</v>
      </c>
      <c r="N129" s="55">
        <f t="shared" si="3"/>
        <v>3.3856921937194185E-6</v>
      </c>
      <c r="O129" s="55"/>
      <c r="P129" s="55"/>
      <c r="Q129" s="43"/>
    </row>
    <row r="130" spans="11:17" s="7" customFormat="1">
      <c r="K130" s="43"/>
      <c r="L130" s="55">
        <v>-40</v>
      </c>
      <c r="M130" s="55">
        <f t="shared" si="2"/>
        <v>2.331737289466343E-6</v>
      </c>
      <c r="N130" s="55">
        <f t="shared" si="3"/>
        <v>4.5515608384525902E-6</v>
      </c>
      <c r="O130" s="55"/>
      <c r="P130" s="55"/>
      <c r="Q130" s="43"/>
    </row>
    <row r="131" spans="11:17" s="7" customFormat="1">
      <c r="K131" s="43"/>
      <c r="L131" s="55">
        <v>-39.5</v>
      </c>
      <c r="M131" s="55">
        <f t="shared" si="2"/>
        <v>3.0876737195587662E-6</v>
      </c>
      <c r="N131" s="55">
        <f t="shared" si="3"/>
        <v>6.0953976982319736E-6</v>
      </c>
      <c r="O131" s="55"/>
      <c r="P131" s="55"/>
      <c r="Q131" s="43"/>
    </row>
    <row r="132" spans="11:17" s="7" customFormat="1">
      <c r="K132" s="43"/>
      <c r="L132" s="55">
        <v>-39</v>
      </c>
      <c r="M132" s="55">
        <f t="shared" si="2"/>
        <v>4.0723350438404796E-6</v>
      </c>
      <c r="N132" s="55">
        <f t="shared" si="3"/>
        <v>8.1315652201522142E-6</v>
      </c>
      <c r="O132" s="55"/>
      <c r="P132" s="55"/>
      <c r="Q132" s="43"/>
    </row>
    <row r="133" spans="11:17" s="7" customFormat="1">
      <c r="K133" s="43"/>
      <c r="L133" s="55">
        <v>-38.5</v>
      </c>
      <c r="M133" s="55">
        <f t="shared" si="2"/>
        <v>5.3495335888221688E-6</v>
      </c>
      <c r="N133" s="55">
        <f t="shared" si="3"/>
        <v>1.0806332014563298E-5</v>
      </c>
      <c r="O133" s="55"/>
      <c r="P133" s="55"/>
      <c r="Q133" s="43"/>
    </row>
    <row r="134" spans="11:17" s="7" customFormat="1">
      <c r="K134" s="43"/>
      <c r="L134" s="55">
        <v>-38</v>
      </c>
      <c r="M134" s="55">
        <f t="shared" si="2"/>
        <v>6.9992040175073587E-6</v>
      </c>
      <c r="N134" s="55">
        <f t="shared" si="3"/>
        <v>1.4305934023316977E-5</v>
      </c>
      <c r="O134" s="55"/>
      <c r="P134" s="55"/>
      <c r="Q134" s="43"/>
    </row>
    <row r="135" spans="11:17" s="7" customFormat="1">
      <c r="K135" s="43"/>
      <c r="L135" s="55">
        <v>-37.5</v>
      </c>
      <c r="M135" s="55">
        <f t="shared" si="2"/>
        <v>9.1209842084380616E-6</v>
      </c>
      <c r="N135" s="55">
        <f t="shared" si="3"/>
        <v>1.8866426127536007E-5</v>
      </c>
      <c r="O135" s="55"/>
      <c r="P135" s="55"/>
      <c r="Q135" s="43"/>
    </row>
    <row r="136" spans="11:17" s="7" customFormat="1">
      <c r="K136" s="43"/>
      <c r="L136" s="55">
        <v>-37</v>
      </c>
      <c r="M136" s="55">
        <f t="shared" si="2"/>
        <v>1.1838456201876784E-5</v>
      </c>
      <c r="N136" s="55">
        <f t="shared" si="3"/>
        <v>2.4785654228474398E-5</v>
      </c>
      <c r="O136" s="55"/>
      <c r="P136" s="55"/>
      <c r="Q136" s="43"/>
    </row>
    <row r="137" spans="11:17" s="7" customFormat="1">
      <c r="K137" s="43"/>
      <c r="L137" s="55">
        <v>-36.5</v>
      </c>
      <c r="M137" s="55">
        <f t="shared" si="2"/>
        <v>1.5304133893741419E-5</v>
      </c>
      <c r="N137" s="55">
        <f t="shared" si="3"/>
        <v>3.2437721175345111E-5</v>
      </c>
      <c r="O137" s="55"/>
      <c r="P137" s="55"/>
      <c r="Q137" s="43"/>
    </row>
    <row r="138" spans="11:17" s="7" customFormat="1">
      <c r="K138" s="43"/>
      <c r="L138" s="55">
        <v>-36</v>
      </c>
      <c r="M138" s="55">
        <f t="shared" ref="M138:M201" si="4">(1/(SQRT(2*PI())*SIGMA))*EXP(-0.5*((L138-MI)/SIGMA)^2)</f>
        <v>1.9705286720116638E-5</v>
      </c>
      <c r="N138" s="55">
        <f t="shared" si="3"/>
        <v>4.2290364535403426E-5</v>
      </c>
      <c r="O138" s="55"/>
      <c r="P138" s="55"/>
      <c r="Q138" s="43"/>
    </row>
    <row r="139" spans="11:17" s="7" customFormat="1">
      <c r="K139" s="43"/>
      <c r="L139" s="55">
        <v>-35.5</v>
      </c>
      <c r="M139" s="55">
        <f t="shared" si="4"/>
        <v>2.5270688657154282E-5</v>
      </c>
      <c r="N139" s="55">
        <f t="shared" si="3"/>
        <v>5.4925708863980569E-5</v>
      </c>
      <c r="O139" s="55"/>
      <c r="P139" s="55"/>
      <c r="Q139" s="43"/>
    </row>
    <row r="140" spans="11:17" s="7" customFormat="1">
      <c r="K140" s="43"/>
      <c r="L140" s="55">
        <v>-35</v>
      </c>
      <c r="M140" s="55">
        <f t="shared" si="4"/>
        <v>3.2278378716727898E-5</v>
      </c>
      <c r="N140" s="55">
        <f t="shared" ref="N140:N203" si="5">ABS(L140-L139)*M140+N139</f>
        <v>7.1064898222344521E-5</v>
      </c>
      <c r="O140" s="55"/>
      <c r="P140" s="55"/>
      <c r="Q140" s="43"/>
    </row>
    <row r="141" spans="11:17" s="7" customFormat="1">
      <c r="K141" s="43"/>
      <c r="L141" s="55">
        <v>-34.5</v>
      </c>
      <c r="M141" s="55">
        <f t="shared" si="4"/>
        <v>4.1064511926179275E-5</v>
      </c>
      <c r="N141" s="55">
        <f t="shared" si="5"/>
        <v>9.1597154185434152E-5</v>
      </c>
      <c r="O141" s="55"/>
      <c r="P141" s="55"/>
      <c r="Q141" s="43"/>
    </row>
    <row r="142" spans="11:17" s="7" customFormat="1">
      <c r="K142" s="43"/>
      <c r="L142" s="55">
        <v>-34</v>
      </c>
      <c r="M142" s="55">
        <f t="shared" si="4"/>
        <v>5.2033367663760203E-5</v>
      </c>
      <c r="N142" s="55">
        <f t="shared" si="5"/>
        <v>1.1761383801731426E-4</v>
      </c>
      <c r="O142" s="55"/>
      <c r="P142" s="55"/>
      <c r="Q142" s="43"/>
    </row>
    <row r="143" spans="11:17" s="7" customFormat="1">
      <c r="K143" s="43"/>
      <c r="L143" s="55">
        <v>-33.5</v>
      </c>
      <c r="M143" s="55">
        <f t="shared" si="4"/>
        <v>6.5668564274280319E-5</v>
      </c>
      <c r="N143" s="55">
        <f t="shared" si="5"/>
        <v>1.5044812015445441E-4</v>
      </c>
      <c r="O143" s="55"/>
      <c r="P143" s="55"/>
      <c r="Q143" s="43"/>
    </row>
    <row r="144" spans="11:17" s="7" customFormat="1">
      <c r="K144" s="43"/>
      <c r="L144" s="55">
        <v>-33</v>
      </c>
      <c r="M144" s="55">
        <f t="shared" si="4"/>
        <v>8.2545504214763668E-5</v>
      </c>
      <c r="N144" s="55">
        <f t="shared" si="5"/>
        <v>1.9172087226183626E-4</v>
      </c>
      <c r="O144" s="55"/>
      <c r="P144" s="55"/>
      <c r="Q144" s="43"/>
    </row>
    <row r="145" spans="11:17" s="7" customFormat="1">
      <c r="K145" s="43"/>
      <c r="L145" s="55">
        <v>-32.5</v>
      </c>
      <c r="M145" s="55">
        <f t="shared" si="4"/>
        <v>1.0334504173552581E-4</v>
      </c>
      <c r="N145" s="55">
        <f t="shared" si="5"/>
        <v>2.4339339312959917E-4</v>
      </c>
      <c r="O145" s="55"/>
      <c r="P145" s="55"/>
      <c r="Q145" s="43"/>
    </row>
    <row r="146" spans="11:17" s="7" customFormat="1">
      <c r="K146" s="43"/>
      <c r="L146" s="55">
        <v>-32</v>
      </c>
      <c r="M146" s="55">
        <f t="shared" si="4"/>
        <v>1.2886832455791117E-4</v>
      </c>
      <c r="N146" s="55">
        <f t="shared" si="5"/>
        <v>3.0782755540855475E-4</v>
      </c>
      <c r="O146" s="55"/>
      <c r="P146" s="55"/>
      <c r="Q146" s="43"/>
    </row>
    <row r="147" spans="11:17" s="7" customFormat="1">
      <c r="K147" s="43"/>
      <c r="L147" s="55">
        <v>-31.5</v>
      </c>
      <c r="M147" s="55">
        <f t="shared" si="4"/>
        <v>1.6005271161392964E-4</v>
      </c>
      <c r="N147" s="55">
        <f t="shared" si="5"/>
        <v>3.8785391121551956E-4</v>
      </c>
      <c r="O147" s="55"/>
      <c r="P147" s="55"/>
      <c r="Q147" s="43"/>
    </row>
    <row r="148" spans="11:17" s="7" customFormat="1">
      <c r="K148" s="43"/>
      <c r="L148" s="55">
        <v>-31</v>
      </c>
      <c r="M148" s="55">
        <f t="shared" si="4"/>
        <v>1.9798861036535924E-4</v>
      </c>
      <c r="N148" s="55">
        <f t="shared" si="5"/>
        <v>4.8684821639819918E-4</v>
      </c>
      <c r="O148" s="55"/>
      <c r="P148" s="55"/>
      <c r="Q148" s="43"/>
    </row>
    <row r="149" spans="11:17" s="7" customFormat="1">
      <c r="K149" s="43"/>
      <c r="L149" s="55">
        <v>-30.5</v>
      </c>
      <c r="M149" s="55">
        <f t="shared" si="4"/>
        <v>2.4393700955275903E-4</v>
      </c>
      <c r="N149" s="55">
        <f t="shared" si="5"/>
        <v>6.0881672117457869E-4</v>
      </c>
      <c r="O149" s="55"/>
      <c r="P149" s="55"/>
      <c r="Q149" s="43"/>
    </row>
    <row r="150" spans="11:17" s="7" customFormat="1">
      <c r="K150" s="43"/>
      <c r="L150" s="55">
        <v>-30</v>
      </c>
      <c r="M150" s="55">
        <f t="shared" si="4"/>
        <v>2.9934740688522153E-4</v>
      </c>
      <c r="N150" s="55">
        <f t="shared" si="5"/>
        <v>7.584904246171894E-4</v>
      </c>
      <c r="O150" s="55"/>
      <c r="P150" s="55"/>
      <c r="Q150" s="43"/>
    </row>
    <row r="151" spans="11:17" s="7" customFormat="1">
      <c r="K151" s="43"/>
      <c r="L151" s="55">
        <v>-29.5</v>
      </c>
      <c r="M151" s="55">
        <f t="shared" si="4"/>
        <v>3.6587574711233206E-4</v>
      </c>
      <c r="N151" s="55">
        <f t="shared" si="5"/>
        <v>9.4142829817335538E-4</v>
      </c>
      <c r="O151" s="55"/>
      <c r="P151" s="55"/>
      <c r="Q151" s="43"/>
    </row>
    <row r="152" spans="11:17" s="7" customFormat="1">
      <c r="K152" s="43"/>
      <c r="L152" s="55">
        <v>-29</v>
      </c>
      <c r="M152" s="55">
        <f t="shared" si="4"/>
        <v>4.4540189563398614E-4</v>
      </c>
      <c r="N152" s="55">
        <f t="shared" si="5"/>
        <v>1.1641292459903484E-3</v>
      </c>
      <c r="O152" s="55"/>
      <c r="P152" s="55"/>
      <c r="Q152" s="43"/>
    </row>
    <row r="153" spans="11:17" s="7" customFormat="1">
      <c r="K153" s="43"/>
      <c r="L153" s="55">
        <v>-28.5</v>
      </c>
      <c r="M153" s="55">
        <f t="shared" si="4"/>
        <v>5.4004607844748806E-4</v>
      </c>
      <c r="N153" s="55">
        <f t="shared" si="5"/>
        <v>1.4341522852140925E-3</v>
      </c>
      <c r="O153" s="55"/>
      <c r="P153" s="55"/>
      <c r="Q153" s="43"/>
    </row>
    <row r="154" spans="11:17" s="7" customFormat="1">
      <c r="K154" s="43"/>
      <c r="L154" s="55">
        <v>-28</v>
      </c>
      <c r="M154" s="55">
        <f t="shared" si="4"/>
        <v>6.5218362362703649E-4</v>
      </c>
      <c r="N154" s="55">
        <f t="shared" si="5"/>
        <v>1.7602440970276108E-3</v>
      </c>
      <c r="O154" s="55"/>
      <c r="P154" s="55"/>
      <c r="Q154" s="43"/>
    </row>
    <row r="155" spans="11:17" s="7" customFormat="1">
      <c r="K155" s="43"/>
      <c r="L155" s="55">
        <v>-27.5</v>
      </c>
      <c r="M155" s="55">
        <f t="shared" si="4"/>
        <v>7.8445724619430107E-4</v>
      </c>
      <c r="N155" s="55">
        <f t="shared" si="5"/>
        <v>2.1524727201247614E-3</v>
      </c>
      <c r="O155" s="55"/>
      <c r="P155" s="55"/>
      <c r="Q155" s="43"/>
    </row>
    <row r="156" spans="11:17" s="7" customFormat="1">
      <c r="K156" s="43"/>
      <c r="L156" s="55">
        <v>-27</v>
      </c>
      <c r="M156" s="55">
        <f t="shared" si="4"/>
        <v>9.3978603136511045E-4</v>
      </c>
      <c r="N156" s="55">
        <f t="shared" si="5"/>
        <v>2.6223657358073168E-3</v>
      </c>
      <c r="O156" s="55"/>
      <c r="P156" s="55"/>
      <c r="Q156" s="43"/>
    </row>
    <row r="157" spans="11:17" s="7" customFormat="1">
      <c r="K157" s="43"/>
      <c r="L157" s="55">
        <v>-26.5</v>
      </c>
      <c r="M157" s="55">
        <f t="shared" si="4"/>
        <v>1.1213701955654755E-3</v>
      </c>
      <c r="N157" s="55">
        <f t="shared" si="5"/>
        <v>3.1830508335900544E-3</v>
      </c>
      <c r="O157" s="55"/>
      <c r="P157" s="55"/>
      <c r="Q157" s="43"/>
    </row>
    <row r="158" spans="11:17" s="7" customFormat="1">
      <c r="K158" s="43"/>
      <c r="L158" s="55">
        <v>-26</v>
      </c>
      <c r="M158" s="55">
        <f t="shared" si="4"/>
        <v>1.3326906456448816E-3</v>
      </c>
      <c r="N158" s="55">
        <f t="shared" si="5"/>
        <v>3.8493961564124951E-3</v>
      </c>
      <c r="O158" s="55"/>
      <c r="P158" s="55"/>
      <c r="Q158" s="43"/>
    </row>
    <row r="159" spans="11:17" s="7" customFormat="1">
      <c r="K159" s="43"/>
      <c r="L159" s="55">
        <v>-25.5</v>
      </c>
      <c r="M159" s="55">
        <f t="shared" si="4"/>
        <v>1.5775023200989044E-3</v>
      </c>
      <c r="N159" s="55">
        <f t="shared" si="5"/>
        <v>4.6381473164619474E-3</v>
      </c>
      <c r="O159" s="55"/>
      <c r="P159" s="55"/>
      <c r="Q159" s="43"/>
    </row>
    <row r="160" spans="11:17" s="7" customFormat="1">
      <c r="K160" s="43"/>
      <c r="L160" s="55">
        <v>-25</v>
      </c>
      <c r="M160" s="55">
        <f t="shared" si="4"/>
        <v>1.8598202877497191E-3</v>
      </c>
      <c r="N160" s="55">
        <f t="shared" si="5"/>
        <v>5.5680574603368073E-3</v>
      </c>
      <c r="O160" s="55"/>
      <c r="P160" s="55"/>
      <c r="Q160" s="43"/>
    </row>
    <row r="161" spans="11:17" s="7" customFormat="1">
      <c r="K161" s="43"/>
      <c r="L161" s="55">
        <v>-24.5</v>
      </c>
      <c r="M161" s="55">
        <f t="shared" si="4"/>
        <v>2.1838976050584779E-3</v>
      </c>
      <c r="N161" s="55">
        <f t="shared" si="5"/>
        <v>6.6600062628660462E-3</v>
      </c>
      <c r="O161" s="55"/>
      <c r="P161" s="55"/>
      <c r="Q161" s="43"/>
    </row>
    <row r="162" spans="11:17" s="7" customFormat="1">
      <c r="K162" s="43"/>
      <c r="L162" s="55">
        <v>-24</v>
      </c>
      <c r="M162" s="55">
        <f t="shared" si="4"/>
        <v>2.5541939985349203E-3</v>
      </c>
      <c r="N162" s="55">
        <f t="shared" si="5"/>
        <v>7.9371032621335068E-3</v>
      </c>
      <c r="O162" s="55"/>
      <c r="P162" s="55"/>
      <c r="Q162" s="43"/>
    </row>
    <row r="163" spans="11:17" s="7" customFormat="1">
      <c r="K163" s="43"/>
      <c r="L163" s="55">
        <v>-23.5</v>
      </c>
      <c r="M163" s="55">
        <f t="shared" si="4"/>
        <v>2.9753345483554106E-3</v>
      </c>
      <c r="N163" s="55">
        <f t="shared" si="5"/>
        <v>9.4247705363112114E-3</v>
      </c>
      <c r="O163" s="55"/>
      <c r="P163" s="55"/>
      <c r="Q163" s="43"/>
    </row>
    <row r="164" spans="11:17" s="7" customFormat="1">
      <c r="K164" s="43"/>
      <c r="L164" s="55">
        <v>-23</v>
      </c>
      <c r="M164" s="55">
        <f t="shared" si="4"/>
        <v>3.4520577070441534E-3</v>
      </c>
      <c r="N164" s="55">
        <f t="shared" si="5"/>
        <v>1.1150799389833288E-2</v>
      </c>
      <c r="O164" s="55"/>
      <c r="P164" s="55"/>
      <c r="Q164" s="43"/>
    </row>
    <row r="165" spans="11:17" s="7" customFormat="1">
      <c r="K165" s="43"/>
      <c r="L165" s="55">
        <v>-22.5</v>
      </c>
      <c r="M165" s="55">
        <f t="shared" si="4"/>
        <v>3.9891521952453808E-3</v>
      </c>
      <c r="N165" s="55">
        <f t="shared" si="5"/>
        <v>1.3145375487455979E-2</v>
      </c>
      <c r="O165" s="55"/>
      <c r="P165" s="55"/>
      <c r="Q165" s="43"/>
    </row>
    <row r="166" spans="11:17" s="7" customFormat="1">
      <c r="K166" s="43"/>
      <c r="L166" s="55">
        <v>-22</v>
      </c>
      <c r="M166" s="55">
        <f t="shared" si="4"/>
        <v>4.591382575777919E-3</v>
      </c>
      <c r="N166" s="55">
        <f t="shared" si="5"/>
        <v>1.5441066775344939E-2</v>
      </c>
      <c r="O166" s="55"/>
      <c r="P166" s="55"/>
      <c r="Q166" s="43"/>
    </row>
    <row r="167" spans="11:17" s="7" customFormat="1">
      <c r="K167" s="43"/>
      <c r="L167" s="55">
        <v>-21.5</v>
      </c>
      <c r="M167" s="55">
        <f t="shared" si="4"/>
        <v>5.2634036157783917E-3</v>
      </c>
      <c r="N167" s="55">
        <f t="shared" si="5"/>
        <v>1.8072768583234134E-2</v>
      </c>
      <c r="O167" s="55"/>
      <c r="P167" s="55"/>
      <c r="Q167" s="43"/>
    </row>
    <row r="168" spans="11:17" s="7" customFormat="1">
      <c r="K168" s="43"/>
      <c r="L168" s="55">
        <v>-21</v>
      </c>
      <c r="M168" s="55">
        <f t="shared" si="4"/>
        <v>6.0096639008885471E-3</v>
      </c>
      <c r="N168" s="55">
        <f t="shared" si="5"/>
        <v>2.1077600533678409E-2</v>
      </c>
      <c r="O168" s="55"/>
      <c r="P168" s="55"/>
      <c r="Q168" s="43"/>
    </row>
    <row r="169" spans="11:17" s="7" customFormat="1">
      <c r="K169" s="43"/>
      <c r="L169" s="55">
        <v>-20.5</v>
      </c>
      <c r="M169" s="55">
        <f t="shared" si="4"/>
        <v>6.8342995586314001E-3</v>
      </c>
      <c r="N169" s="55">
        <f t="shared" si="5"/>
        <v>2.4494750312994109E-2</v>
      </c>
      <c r="O169" s="55"/>
      <c r="P169" s="55"/>
      <c r="Q169" s="43"/>
    </row>
    <row r="170" spans="11:17" s="7" customFormat="1">
      <c r="K170" s="43"/>
      <c r="L170" s="55">
        <v>-20</v>
      </c>
      <c r="M170" s="55">
        <f t="shared" si="4"/>
        <v>7.7410193711780675E-3</v>
      </c>
      <c r="N170" s="55">
        <f t="shared" si="5"/>
        <v>2.8365259998583144E-2</v>
      </c>
      <c r="O170" s="55"/>
      <c r="P170" s="55"/>
      <c r="Q170" s="43"/>
    </row>
    <row r="171" spans="11:17" s="7" customFormat="1">
      <c r="K171" s="43"/>
      <c r="L171" s="55">
        <v>-19.5</v>
      </c>
      <c r="M171" s="55">
        <f t="shared" si="4"/>
        <v>8.7329829988059843E-3</v>
      </c>
      <c r="N171" s="55">
        <f t="shared" si="5"/>
        <v>3.2731751497986135E-2</v>
      </c>
      <c r="O171" s="55"/>
      <c r="P171" s="55"/>
      <c r="Q171" s="43"/>
    </row>
    <row r="172" spans="11:17" s="7" customFormat="1">
      <c r="K172" s="43"/>
      <c r="L172" s="55">
        <v>-19</v>
      </c>
      <c r="M172" s="55">
        <f t="shared" si="4"/>
        <v>9.812674480168657E-3</v>
      </c>
      <c r="N172" s="55">
        <f t="shared" si="5"/>
        <v>3.7638088738070466E-2</v>
      </c>
      <c r="O172" s="55"/>
      <c r="P172" s="55"/>
      <c r="Q172" s="43"/>
    </row>
    <row r="173" spans="11:17" s="7" customFormat="1">
      <c r="K173" s="43"/>
      <c r="L173" s="55">
        <v>-18.5</v>
      </c>
      <c r="M173" s="55">
        <f t="shared" si="4"/>
        <v>1.098177360753564E-2</v>
      </c>
      <c r="N173" s="55">
        <f t="shared" si="5"/>
        <v>4.3128975541838283E-2</v>
      </c>
      <c r="O173" s="55"/>
      <c r="P173" s="55"/>
      <c r="Q173" s="43"/>
    </row>
    <row r="174" spans="11:17" s="7" customFormat="1">
      <c r="K174" s="43"/>
      <c r="L174" s="55">
        <v>-18</v>
      </c>
      <c r="M174" s="55">
        <f t="shared" si="4"/>
        <v>1.2241028176202954E-2</v>
      </c>
      <c r="N174" s="55">
        <f t="shared" si="5"/>
        <v>4.9249489629939761E-2</v>
      </c>
      <c r="O174" s="55"/>
      <c r="P174" s="55"/>
      <c r="Q174" s="43"/>
    </row>
    <row r="175" spans="11:17" s="7" customFormat="1">
      <c r="K175" s="43"/>
      <c r="L175" s="55">
        <v>-17.5</v>
      </c>
      <c r="M175" s="55">
        <f t="shared" si="4"/>
        <v>1.3590130458007988E-2</v>
      </c>
      <c r="N175" s="55">
        <f t="shared" si="5"/>
        <v>5.6044554858943753E-2</v>
      </c>
      <c r="O175" s="55"/>
      <c r="P175" s="55"/>
      <c r="Q175" s="43"/>
    </row>
    <row r="176" spans="11:17" s="7" customFormat="1">
      <c r="K176" s="43"/>
      <c r="L176" s="55">
        <v>-17</v>
      </c>
      <c r="M176" s="55">
        <f t="shared" si="4"/>
        <v>1.5027601529657658E-2</v>
      </c>
      <c r="N176" s="55">
        <f t="shared" si="5"/>
        <v>6.3558355623772586E-2</v>
      </c>
      <c r="O176" s="55"/>
      <c r="P176" s="55"/>
      <c r="Q176" s="43"/>
    </row>
    <row r="177" spans="11:17" s="7" customFormat="1">
      <c r="K177" s="43"/>
      <c r="L177" s="55">
        <v>-16.5</v>
      </c>
      <c r="M177" s="55">
        <f t="shared" si="4"/>
        <v>1.6550687278274696E-2</v>
      </c>
      <c r="N177" s="55">
        <f t="shared" si="5"/>
        <v>7.1833699262909931E-2</v>
      </c>
      <c r="O177" s="55"/>
      <c r="P177" s="55"/>
      <c r="Q177" s="43"/>
    </row>
    <row r="178" spans="11:17" s="7" customFormat="1">
      <c r="K178" s="43"/>
      <c r="L178" s="55">
        <v>-16</v>
      </c>
      <c r="M178" s="55">
        <f t="shared" si="4"/>
        <v>1.8155269991542485E-2</v>
      </c>
      <c r="N178" s="55">
        <f t="shared" si="5"/>
        <v>8.0911334258681175E-2</v>
      </c>
      <c r="O178" s="55"/>
      <c r="P178" s="55"/>
      <c r="Q178" s="43"/>
    </row>
    <row r="179" spans="11:17" s="7" customFormat="1">
      <c r="K179" s="43"/>
      <c r="L179" s="55">
        <v>-15.5</v>
      </c>
      <c r="M179" s="55">
        <f t="shared" si="4"/>
        <v>1.9835799402911872E-2</v>
      </c>
      <c r="N179" s="55">
        <f t="shared" si="5"/>
        <v>9.0829233960137118E-2</v>
      </c>
      <c r="O179" s="55"/>
      <c r="P179" s="55"/>
      <c r="Q179" s="43"/>
    </row>
    <row r="180" spans="11:17" s="7" customFormat="1">
      <c r="K180" s="43"/>
      <c r="L180" s="55">
        <v>-15</v>
      </c>
      <c r="M180" s="55">
        <f t="shared" si="4"/>
        <v>2.1585246891793249E-2</v>
      </c>
      <c r="N180" s="55">
        <f t="shared" si="5"/>
        <v>0.10162185740603374</v>
      </c>
      <c r="O180" s="55"/>
      <c r="P180" s="55"/>
      <c r="Q180" s="43"/>
    </row>
    <row r="181" spans="11:17" s="7" customFormat="1">
      <c r="K181" s="43"/>
      <c r="L181" s="55">
        <v>-14.5</v>
      </c>
      <c r="M181" s="55">
        <f t="shared" si="4"/>
        <v>2.3395086227121106E-2</v>
      </c>
      <c r="N181" s="55">
        <f t="shared" si="5"/>
        <v>0.1133194005195943</v>
      </c>
      <c r="O181" s="55"/>
      <c r="P181" s="55"/>
      <c r="Q181" s="43"/>
    </row>
    <row r="182" spans="11:17" s="7" customFormat="1">
      <c r="K182" s="43"/>
      <c r="L182" s="55">
        <v>-14</v>
      </c>
      <c r="M182" s="55">
        <f t="shared" si="4"/>
        <v>2.5255303787911347E-2</v>
      </c>
      <c r="N182" s="55">
        <f t="shared" si="5"/>
        <v>0.12594705241354998</v>
      </c>
      <c r="O182" s="55"/>
      <c r="P182" s="55"/>
      <c r="Q182" s="43"/>
    </row>
    <row r="183" spans="11:17" s="7" customFormat="1">
      <c r="K183" s="43"/>
      <c r="L183" s="55">
        <v>-13.5</v>
      </c>
      <c r="M183" s="55">
        <f t="shared" si="4"/>
        <v>2.7154440599957402E-2</v>
      </c>
      <c r="N183" s="55">
        <f t="shared" si="5"/>
        <v>0.13952427271352869</v>
      </c>
      <c r="O183" s="55"/>
      <c r="P183" s="55"/>
      <c r="Q183" s="43"/>
    </row>
    <row r="184" spans="11:17" s="7" customFormat="1">
      <c r="K184" s="43"/>
      <c r="L184" s="55">
        <v>-13</v>
      </c>
      <c r="M184" s="55">
        <f t="shared" si="4"/>
        <v>2.9079667803281695E-2</v>
      </c>
      <c r="N184" s="55">
        <f t="shared" si="5"/>
        <v>0.15406410661516953</v>
      </c>
      <c r="O184" s="55"/>
      <c r="P184" s="55"/>
      <c r="Q184" s="43"/>
    </row>
    <row r="185" spans="11:17" s="7" customFormat="1">
      <c r="K185" s="43"/>
      <c r="L185" s="55">
        <v>-12.5</v>
      </c>
      <c r="M185" s="55">
        <f t="shared" si="4"/>
        <v>3.1016896326278704E-2</v>
      </c>
      <c r="N185" s="55">
        <f t="shared" si="5"/>
        <v>0.16957255477830888</v>
      </c>
      <c r="O185" s="55"/>
      <c r="P185" s="55"/>
      <c r="Q185" s="43"/>
    </row>
    <row r="186" spans="11:17" s="7" customFormat="1">
      <c r="K186" s="43"/>
      <c r="L186" s="55">
        <v>-12</v>
      </c>
      <c r="M186" s="55">
        <f t="shared" si="4"/>
        <v>3.2950920611609348E-2</v>
      </c>
      <c r="N186" s="55">
        <f t="shared" si="5"/>
        <v>0.18604801508411356</v>
      </c>
      <c r="O186" s="55"/>
      <c r="P186" s="55"/>
      <c r="Q186" s="43"/>
    </row>
    <row r="187" spans="11:17" s="7" customFormat="1">
      <c r="K187" s="43"/>
      <c r="L187" s="55">
        <v>-11.5</v>
      </c>
      <c r="M187" s="55">
        <f t="shared" si="4"/>
        <v>3.4865595243345392E-2</v>
      </c>
      <c r="N187" s="55">
        <f t="shared" si="5"/>
        <v>0.20348081270578625</v>
      </c>
      <c r="O187" s="55"/>
      <c r="P187" s="55"/>
      <c r="Q187" s="43"/>
    </row>
    <row r="188" spans="11:17" s="7" customFormat="1">
      <c r="K188" s="43"/>
      <c r="L188" s="55">
        <v>-11</v>
      </c>
      <c r="M188" s="55">
        <f t="shared" si="4"/>
        <v>3.6744042296852852E-2</v>
      </c>
      <c r="N188" s="55">
        <f t="shared" si="5"/>
        <v>0.22185283385421267</v>
      </c>
      <c r="O188" s="55"/>
      <c r="P188" s="55"/>
      <c r="Q188" s="43"/>
    </row>
    <row r="189" spans="11:17" s="7" customFormat="1">
      <c r="K189" s="43"/>
      <c r="L189" s="55">
        <v>-10.5</v>
      </c>
      <c r="M189" s="55">
        <f t="shared" si="4"/>
        <v>3.8568886208298521E-2</v>
      </c>
      <c r="N189" s="55">
        <f t="shared" si="5"/>
        <v>0.24113727695836193</v>
      </c>
      <c r="O189" s="55"/>
      <c r="P189" s="55"/>
      <c r="Q189" s="43"/>
    </row>
    <row r="190" spans="11:17" s="7" customFormat="1">
      <c r="K190" s="43"/>
      <c r="L190" s="55">
        <v>-10</v>
      </c>
      <c r="M190" s="55">
        <f t="shared" si="4"/>
        <v>4.0322511977555167E-2</v>
      </c>
      <c r="N190" s="55">
        <f t="shared" si="5"/>
        <v>0.26129853294713951</v>
      </c>
      <c r="O190" s="55"/>
      <c r="P190" s="55"/>
      <c r="Q190" s="43"/>
    </row>
    <row r="191" spans="11:17" s="7" customFormat="1">
      <c r="K191" s="43"/>
      <c r="L191" s="55">
        <v>-9.5</v>
      </c>
      <c r="M191" s="55">
        <f t="shared" si="4"/>
        <v>4.1987341615427241E-2</v>
      </c>
      <c r="N191" s="55">
        <f t="shared" si="5"/>
        <v>0.28229220375485314</v>
      </c>
      <c r="O191" s="55"/>
      <c r="P191" s="55"/>
      <c r="Q191" s="43"/>
    </row>
    <row r="192" spans="11:17" s="7" customFormat="1">
      <c r="K192" s="43"/>
      <c r="L192" s="55">
        <v>-9</v>
      </c>
      <c r="M192" s="55">
        <f t="shared" si="4"/>
        <v>4.3546122961237006E-2</v>
      </c>
      <c r="N192" s="55">
        <f t="shared" si="5"/>
        <v>0.30406526523547167</v>
      </c>
      <c r="O192" s="55"/>
      <c r="P192" s="55"/>
      <c r="Q192" s="43"/>
    </row>
    <row r="193" spans="11:17" s="7" customFormat="1">
      <c r="K193" s="43"/>
      <c r="L193" s="55">
        <v>-8.5</v>
      </c>
      <c r="M193" s="55">
        <f t="shared" si="4"/>
        <v>4.4982224364828849E-2</v>
      </c>
      <c r="N193" s="55">
        <f t="shared" si="5"/>
        <v>0.32655637741788612</v>
      </c>
      <c r="O193" s="55"/>
      <c r="P193" s="55"/>
      <c r="Q193" s="43"/>
    </row>
    <row r="194" spans="11:17" s="7" customFormat="1">
      <c r="K194" s="43"/>
      <c r="L194" s="55">
        <v>-8</v>
      </c>
      <c r="M194" s="55">
        <f t="shared" si="4"/>
        <v>4.6279928278387658E-2</v>
      </c>
      <c r="N194" s="55">
        <f t="shared" si="5"/>
        <v>0.34969634155707996</v>
      </c>
      <c r="O194" s="55"/>
      <c r="P194" s="55"/>
      <c r="Q194" s="43"/>
    </row>
    <row r="195" spans="11:17" s="7" customFormat="1">
      <c r="K195" s="43"/>
      <c r="L195" s="55">
        <v>-7.5</v>
      </c>
      <c r="M195" s="55">
        <f t="shared" si="4"/>
        <v>4.7424716562473233E-2</v>
      </c>
      <c r="N195" s="55">
        <f t="shared" si="5"/>
        <v>0.37340869983831659</v>
      </c>
      <c r="O195" s="55"/>
      <c r="P195" s="55"/>
      <c r="Q195" s="43"/>
    </row>
    <row r="196" spans="11:17" s="7" customFormat="1">
      <c r="K196" s="43"/>
      <c r="L196" s="55">
        <v>-7</v>
      </c>
      <c r="M196" s="55">
        <f t="shared" si="4"/>
        <v>4.8403540294262998E-2</v>
      </c>
      <c r="N196" s="55">
        <f t="shared" si="5"/>
        <v>0.39761046998544808</v>
      </c>
      <c r="O196" s="55"/>
      <c r="P196" s="55"/>
      <c r="Q196" s="43"/>
    </row>
    <row r="197" spans="11:17" s="7" customFormat="1">
      <c r="K197" s="43"/>
      <c r="L197" s="55">
        <v>-6.5</v>
      </c>
      <c r="M197" s="55">
        <f t="shared" si="4"/>
        <v>4.9205067082615683E-2</v>
      </c>
      <c r="N197" s="55">
        <f t="shared" si="5"/>
        <v>0.42221300352675595</v>
      </c>
      <c r="O197" s="55"/>
      <c r="P197" s="55"/>
      <c r="Q197" s="43"/>
    </row>
    <row r="198" spans="11:17" s="7" customFormat="1">
      <c r="K198" s="43"/>
      <c r="L198" s="55">
        <v>-6</v>
      </c>
      <c r="M198" s="55">
        <f t="shared" si="4"/>
        <v>4.9819899343522267E-2</v>
      </c>
      <c r="N198" s="55">
        <f t="shared" si="5"/>
        <v>0.44712295319851708</v>
      </c>
      <c r="O198" s="55"/>
      <c r="P198" s="55"/>
      <c r="Q198" s="43"/>
    </row>
    <row r="199" spans="11:17" s="7" customFormat="1">
      <c r="K199" s="43"/>
      <c r="L199" s="55">
        <v>-5.5</v>
      </c>
      <c r="M199" s="55">
        <f t="shared" si="4"/>
        <v>5.0240757660704148E-2</v>
      </c>
      <c r="N199" s="55">
        <f t="shared" si="5"/>
        <v>0.47224333202886914</v>
      </c>
      <c r="O199" s="55"/>
      <c r="P199" s="55"/>
      <c r="Q199" s="43"/>
    </row>
    <row r="200" spans="11:17" s="7" customFormat="1">
      <c r="K200" s="43"/>
      <c r="L200" s="55">
        <v>-5</v>
      </c>
      <c r="M200" s="55">
        <f t="shared" si="4"/>
        <v>5.0462624230263646E-2</v>
      </c>
      <c r="N200" s="55">
        <f t="shared" si="5"/>
        <v>0.49747464414400094</v>
      </c>
      <c r="O200" s="55"/>
      <c r="P200" s="55"/>
      <c r="Q200" s="43"/>
    </row>
    <row r="201" spans="11:17" s="7" customFormat="1">
      <c r="K201" s="43"/>
      <c r="L201" s="55">
        <v>-4.5</v>
      </c>
      <c r="M201" s="55">
        <f t="shared" si="4"/>
        <v>5.0482842437545729E-2</v>
      </c>
      <c r="N201" s="55">
        <f t="shared" si="5"/>
        <v>0.52271606536277382</v>
      </c>
      <c r="O201" s="55"/>
      <c r="P201" s="55"/>
      <c r="Q201" s="43"/>
    </row>
    <row r="202" spans="11:17" s="7" customFormat="1">
      <c r="K202" s="43"/>
      <c r="L202" s="55">
        <v>-4</v>
      </c>
      <c r="M202" s="55">
        <f t="shared" ref="M202:M265" si="6">(1/(SQRT(2*PI())*SIGMA))*EXP(-0.5*((L202-MI)/SIGMA)^2)</f>
        <v>5.0301169803408201E-2</v>
      </c>
      <c r="N202" s="55">
        <f t="shared" si="5"/>
        <v>0.54786665026447789</v>
      </c>
      <c r="O202" s="55"/>
      <c r="P202" s="55"/>
      <c r="Q202" s="43"/>
    </row>
    <row r="203" spans="11:17" s="7" customFormat="1">
      <c r="K203" s="43"/>
      <c r="L203" s="55">
        <v>-3.5</v>
      </c>
      <c r="M203" s="55">
        <f t="shared" si="6"/>
        <v>4.9919782824560541E-2</v>
      </c>
      <c r="N203" s="55">
        <f t="shared" si="5"/>
        <v>0.57282654167675817</v>
      </c>
      <c r="O203" s="55"/>
      <c r="P203" s="55"/>
      <c r="Q203" s="43"/>
    </row>
    <row r="204" spans="11:17" s="7" customFormat="1">
      <c r="K204" s="43"/>
      <c r="L204" s="55">
        <v>-3</v>
      </c>
      <c r="M204" s="55">
        <f t="shared" si="6"/>
        <v>4.9343233572880424E-2</v>
      </c>
      <c r="N204" s="55">
        <f t="shared" ref="N204:N267" si="7">ABS(L204-L203)*M204+N203</f>
        <v>0.59749815846319843</v>
      </c>
      <c r="O204" s="55"/>
      <c r="P204" s="55"/>
      <c r="Q204" s="43"/>
    </row>
    <row r="205" spans="11:17" s="7" customFormat="1">
      <c r="K205" s="43"/>
      <c r="L205" s="55">
        <v>-2.5</v>
      </c>
      <c r="M205" s="55">
        <f t="shared" si="6"/>
        <v>4.8578359263706627E-2</v>
      </c>
      <c r="N205" s="55">
        <f t="shared" si="7"/>
        <v>0.62178733809505171</v>
      </c>
      <c r="O205" s="55"/>
      <c r="P205" s="55"/>
      <c r="Q205" s="43"/>
    </row>
    <row r="206" spans="11:17" s="7" customFormat="1">
      <c r="K206" s="43"/>
      <c r="L206" s="55">
        <v>-2</v>
      </c>
      <c r="M206" s="55">
        <f t="shared" si="6"/>
        <v>4.763414730488174E-2</v>
      </c>
      <c r="N206" s="55">
        <f t="shared" si="7"/>
        <v>0.64560441174749261</v>
      </c>
      <c r="O206" s="55"/>
      <c r="P206" s="55"/>
      <c r="Q206" s="43"/>
    </row>
    <row r="207" spans="11:17" s="7" customFormat="1">
      <c r="K207" s="43"/>
      <c r="L207" s="55">
        <v>-1.5</v>
      </c>
      <c r="M207" s="55">
        <f t="shared" si="6"/>
        <v>4.652155955051393E-2</v>
      </c>
      <c r="N207" s="55">
        <f t="shared" si="7"/>
        <v>0.66886519152274959</v>
      </c>
      <c r="O207" s="55"/>
      <c r="P207" s="55"/>
      <c r="Q207" s="43"/>
    </row>
    <row r="208" spans="11:17" s="7" customFormat="1">
      <c r="K208" s="43"/>
      <c r="L208" s="55">
        <v>-1</v>
      </c>
      <c r="M208" s="55">
        <f t="shared" si="6"/>
        <v>4.525332056367979E-2</v>
      </c>
      <c r="N208" s="55">
        <f t="shared" si="7"/>
        <v>0.6914918518045895</v>
      </c>
      <c r="O208" s="55"/>
      <c r="P208" s="55"/>
      <c r="Q208" s="43"/>
    </row>
    <row r="209" spans="11:17" s="7" customFormat="1">
      <c r="K209" s="43"/>
      <c r="L209" s="55">
        <v>-0.5</v>
      </c>
      <c r="M209" s="55">
        <f t="shared" si="6"/>
        <v>4.3843675603942041E-2</v>
      </c>
      <c r="N209" s="55">
        <f t="shared" si="7"/>
        <v>0.71341368960656049</v>
      </c>
      <c r="O209" s="55"/>
      <c r="P209" s="55"/>
      <c r="Q209" s="43"/>
    </row>
    <row r="210" spans="11:17" s="7" customFormat="1">
      <c r="K210" s="43"/>
      <c r="L210" s="55">
        <v>0</v>
      </c>
      <c r="M210" s="55">
        <f t="shared" si="6"/>
        <v>4.2308124769168717E-2</v>
      </c>
      <c r="N210" s="55">
        <f t="shared" si="7"/>
        <v>0.73456775199114488</v>
      </c>
      <c r="O210" s="55"/>
      <c r="P210" s="55"/>
      <c r="Q210" s="43"/>
    </row>
    <row r="211" spans="11:17" s="7" customFormat="1">
      <c r="K211" s="43"/>
      <c r="L211" s="55">
        <v>0.5</v>
      </c>
      <c r="M211" s="55">
        <f t="shared" si="6"/>
        <v>4.0663140215649478E-2</v>
      </c>
      <c r="N211" s="55">
        <f t="shared" si="7"/>
        <v>0.75489932209896959</v>
      </c>
      <c r="O211" s="55"/>
      <c r="P211" s="55"/>
      <c r="Q211" s="43"/>
    </row>
    <row r="212" spans="11:17" s="7" customFormat="1">
      <c r="K212" s="43"/>
      <c r="L212" s="55">
        <v>1</v>
      </c>
      <c r="M212" s="55">
        <f t="shared" si="6"/>
        <v>3.8925873643947291E-2</v>
      </c>
      <c r="N212" s="55">
        <f t="shared" si="7"/>
        <v>0.77436225892094324</v>
      </c>
      <c r="O212" s="55"/>
      <c r="P212" s="55"/>
      <c r="Q212" s="43"/>
    </row>
    <row r="213" spans="11:17" s="7" customFormat="1">
      <c r="K213" s="43"/>
      <c r="L213" s="55">
        <v>1.5</v>
      </c>
      <c r="M213" s="55">
        <f t="shared" si="6"/>
        <v>3.711386126773001E-2</v>
      </c>
      <c r="N213" s="55">
        <f t="shared" si="7"/>
        <v>0.79291918955480822</v>
      </c>
      <c r="O213" s="55"/>
      <c r="P213" s="55"/>
      <c r="Q213" s="43"/>
    </row>
    <row r="214" spans="11:17" s="7" customFormat="1">
      <c r="K214" s="43"/>
      <c r="L214" s="55">
        <v>2</v>
      </c>
      <c r="M214" s="55">
        <f t="shared" si="6"/>
        <v>3.5244733285653966E-2</v>
      </c>
      <c r="N214" s="55">
        <f t="shared" si="7"/>
        <v>0.81054155619763524</v>
      </c>
      <c r="O214" s="55"/>
      <c r="P214" s="55"/>
      <c r="Q214" s="43"/>
    </row>
    <row r="215" spans="11:17" s="7" customFormat="1">
      <c r="K215" s="43"/>
      <c r="L215" s="55">
        <v>2.5</v>
      </c>
      <c r="M215" s="55">
        <f t="shared" si="6"/>
        <v>3.3335934467515933E-2</v>
      </c>
      <c r="N215" s="55">
        <f t="shared" si="7"/>
        <v>0.8272095234313932</v>
      </c>
      <c r="O215" s="55"/>
      <c r="P215" s="55"/>
      <c r="Q215" s="43"/>
    </row>
    <row r="216" spans="11:17" s="7" customFormat="1">
      <c r="K216" s="43"/>
      <c r="L216" s="55">
        <v>3</v>
      </c>
      <c r="M216" s="55">
        <f t="shared" si="6"/>
        <v>3.1404461868310626E-2</v>
      </c>
      <c r="N216" s="55">
        <f t="shared" si="7"/>
        <v>0.84291175436554855</v>
      </c>
      <c r="O216" s="55"/>
      <c r="P216" s="55"/>
      <c r="Q216" s="43"/>
    </row>
    <row r="217" spans="11:17" s="7" customFormat="1">
      <c r="K217" s="43"/>
      <c r="L217" s="55">
        <v>3.5</v>
      </c>
      <c r="M217" s="55">
        <f t="shared" si="6"/>
        <v>2.9466624926855027E-2</v>
      </c>
      <c r="N217" s="55">
        <f t="shared" si="7"/>
        <v>0.85764506682897601</v>
      </c>
      <c r="O217" s="55"/>
      <c r="P217" s="55"/>
      <c r="Q217" s="43"/>
    </row>
    <row r="218" spans="11:17" s="7" customFormat="1">
      <c r="K218" s="43"/>
      <c r="L218" s="55">
        <v>4</v>
      </c>
      <c r="M218" s="55">
        <f t="shared" si="6"/>
        <v>2.7537832323428251E-2</v>
      </c>
      <c r="N218" s="55">
        <f t="shared" si="7"/>
        <v>0.87141398299069017</v>
      </c>
      <c r="O218" s="55"/>
      <c r="P218" s="55"/>
      <c r="Q218" s="43"/>
    </row>
    <row r="219" spans="11:17" s="7" customFormat="1">
      <c r="K219" s="43"/>
      <c r="L219" s="55">
        <v>4.5</v>
      </c>
      <c r="M219" s="55">
        <f t="shared" si="6"/>
        <v>2.5632409000725376E-2</v>
      </c>
      <c r="N219" s="55">
        <f t="shared" si="7"/>
        <v>0.88423018749105287</v>
      </c>
      <c r="O219" s="55"/>
      <c r="P219" s="55"/>
      <c r="Q219" s="43"/>
    </row>
    <row r="220" spans="11:17" s="7" customFormat="1">
      <c r="K220" s="43"/>
      <c r="L220" s="55">
        <v>5</v>
      </c>
      <c r="M220" s="55">
        <f t="shared" si="6"/>
        <v>2.3763445733025614E-2</v>
      </c>
      <c r="N220" s="55">
        <f t="shared" si="7"/>
        <v>0.89611191035756566</v>
      </c>
      <c r="O220" s="55"/>
      <c r="P220" s="55"/>
      <c r="Q220" s="43"/>
    </row>
    <row r="221" spans="11:17" s="7" customFormat="1">
      <c r="K221" s="43"/>
      <c r="L221" s="55">
        <v>5.5</v>
      </c>
      <c r="M221" s="55">
        <f t="shared" si="6"/>
        <v>2.1942682598185784E-2</v>
      </c>
      <c r="N221" s="55">
        <f t="shared" si="7"/>
        <v>0.9070832516566586</v>
      </c>
      <c r="O221" s="55"/>
      <c r="P221" s="55"/>
      <c r="Q221" s="43"/>
    </row>
    <row r="222" spans="11:17" s="7" customFormat="1">
      <c r="K222" s="43"/>
      <c r="L222" s="55">
        <v>6</v>
      </c>
      <c r="M222" s="55">
        <f t="shared" si="6"/>
        <v>2.0180426702306076E-2</v>
      </c>
      <c r="N222" s="55">
        <f t="shared" si="7"/>
        <v>0.91717346500781161</v>
      </c>
      <c r="O222" s="55"/>
      <c r="P222" s="55"/>
      <c r="Q222" s="43"/>
    </row>
    <row r="223" spans="11:17" s="7" customFormat="1">
      <c r="K223" s="43"/>
      <c r="L223" s="55">
        <v>6.5</v>
      </c>
      <c r="M223" s="55">
        <f t="shared" si="6"/>
        <v>1.8485503560736638E-2</v>
      </c>
      <c r="N223" s="55">
        <f t="shared" si="7"/>
        <v>0.92641621678817998</v>
      </c>
      <c r="O223" s="55"/>
      <c r="P223" s="55"/>
      <c r="Q223" s="43"/>
    </row>
    <row r="224" spans="11:17" s="7" customFormat="1">
      <c r="K224" s="43"/>
      <c r="L224" s="55">
        <v>7</v>
      </c>
      <c r="M224" s="55">
        <f t="shared" si="6"/>
        <v>1.6865240680029571E-2</v>
      </c>
      <c r="N224" s="55">
        <f t="shared" si="7"/>
        <v>0.93484883712819478</v>
      </c>
      <c r="O224" s="55"/>
      <c r="P224" s="55"/>
      <c r="Q224" s="43"/>
    </row>
    <row r="225" spans="11:17" s="7" customFormat="1">
      <c r="K225" s="43"/>
      <c r="L225" s="55">
        <v>7.5</v>
      </c>
      <c r="M225" s="55">
        <f t="shared" si="6"/>
        <v>1.5325481136611471E-2</v>
      </c>
      <c r="N225" s="55">
        <f t="shared" si="7"/>
        <v>0.94251157769650051</v>
      </c>
      <c r="O225" s="55"/>
      <c r="P225" s="55"/>
      <c r="Q225" s="43"/>
    </row>
    <row r="226" spans="11:17" s="7" customFormat="1">
      <c r="K226" s="43"/>
      <c r="L226" s="55">
        <v>8</v>
      </c>
      <c r="M226" s="55">
        <f t="shared" si="6"/>
        <v>1.3870624326493086E-2</v>
      </c>
      <c r="N226" s="55">
        <f t="shared" si="7"/>
        <v>0.94944688985974701</v>
      </c>
      <c r="O226" s="55"/>
      <c r="P226" s="55"/>
      <c r="Q226" s="43"/>
    </row>
    <row r="227" spans="11:17" s="7" customFormat="1">
      <c r="K227" s="43"/>
      <c r="L227" s="55">
        <v>8.5</v>
      </c>
      <c r="M227" s="55">
        <f t="shared" si="6"/>
        <v>1.2503690577150882E-2</v>
      </c>
      <c r="N227" s="55">
        <f t="shared" si="7"/>
        <v>0.95569873514832249</v>
      </c>
      <c r="O227" s="55"/>
      <c r="P227" s="55"/>
      <c r="Q227" s="43"/>
    </row>
    <row r="228" spans="11:17" s="7" customFormat="1">
      <c r="K228" s="43"/>
      <c r="L228" s="55">
        <v>9</v>
      </c>
      <c r="M228" s="55">
        <f t="shared" si="6"/>
        <v>1.1226405972534489E-2</v>
      </c>
      <c r="N228" s="55">
        <f t="shared" si="7"/>
        <v>0.96131193813458971</v>
      </c>
      <c r="O228" s="55"/>
      <c r="P228" s="55"/>
      <c r="Q228" s="43"/>
    </row>
    <row r="229" spans="11:17" s="7" customFormat="1">
      <c r="K229" s="43"/>
      <c r="L229" s="55">
        <v>9.5</v>
      </c>
      <c r="M229" s="55">
        <f t="shared" si="6"/>
        <v>1.0039303543850886E-2</v>
      </c>
      <c r="N229" s="55">
        <f t="shared" si="7"/>
        <v>0.96633158990651513</v>
      </c>
      <c r="O229" s="55"/>
      <c r="P229" s="55"/>
      <c r="Q229" s="43"/>
    </row>
    <row r="230" spans="11:17" s="7" customFormat="1">
      <c r="K230" s="43"/>
      <c r="L230" s="55">
        <v>10</v>
      </c>
      <c r="M230" s="55">
        <f t="shared" si="6"/>
        <v>8.9418369159457098E-3</v>
      </c>
      <c r="N230" s="55">
        <f t="shared" si="7"/>
        <v>0.970802508364488</v>
      </c>
      <c r="O230" s="55"/>
      <c r="P230" s="55"/>
      <c r="Q230" s="43"/>
    </row>
    <row r="231" spans="11:17" s="7" customFormat="1">
      <c r="K231" s="43"/>
      <c r="L231" s="55">
        <v>10.5</v>
      </c>
      <c r="M231" s="55">
        <f t="shared" si="6"/>
        <v>7.9325025608169477E-3</v>
      </c>
      <c r="N231" s="55">
        <f t="shared" si="7"/>
        <v>0.97476875964489651</v>
      </c>
      <c r="O231" s="55"/>
      <c r="P231" s="55"/>
      <c r="Q231" s="43"/>
    </row>
    <row r="232" spans="11:17" s="7" customFormat="1">
      <c r="K232" s="43"/>
      <c r="L232" s="55">
        <v>11</v>
      </c>
      <c r="M232" s="55">
        <f t="shared" si="6"/>
        <v>7.0089669814944579E-3</v>
      </c>
      <c r="N232" s="55">
        <f t="shared" si="7"/>
        <v>0.97827324313564379</v>
      </c>
      <c r="O232" s="55"/>
      <c r="P232" s="55"/>
      <c r="Q232" s="43"/>
    </row>
    <row r="233" spans="11:17" s="7" customFormat="1">
      <c r="K233" s="43"/>
      <c r="L233" s="55">
        <v>11.5</v>
      </c>
      <c r="M233" s="55">
        <f t="shared" si="6"/>
        <v>6.1681954139744697E-3</v>
      </c>
      <c r="N233" s="55">
        <f t="shared" si="7"/>
        <v>0.98135734084263104</v>
      </c>
      <c r="O233" s="55"/>
      <c r="P233" s="55"/>
      <c r="Q233" s="43"/>
    </row>
    <row r="234" spans="11:17" s="7" customFormat="1">
      <c r="K234" s="43"/>
      <c r="L234" s="55">
        <v>12</v>
      </c>
      <c r="M234" s="55">
        <f t="shared" si="6"/>
        <v>5.4065789732082375E-3</v>
      </c>
      <c r="N234" s="55">
        <f t="shared" si="7"/>
        <v>0.98406063032923519</v>
      </c>
      <c r="O234" s="55"/>
      <c r="P234" s="55"/>
      <c r="Q234" s="43"/>
    </row>
    <row r="235" spans="11:17" s="7" customFormat="1">
      <c r="K235" s="43"/>
      <c r="L235" s="55">
        <v>12.5</v>
      </c>
      <c r="M235" s="55">
        <f t="shared" si="6"/>
        <v>4.7200575616914665E-3</v>
      </c>
      <c r="N235" s="55">
        <f t="shared" si="7"/>
        <v>0.98642065911008092</v>
      </c>
      <c r="O235" s="55"/>
      <c r="P235" s="55"/>
      <c r="Q235" s="43"/>
    </row>
    <row r="236" spans="11:17" s="7" customFormat="1">
      <c r="K236" s="43"/>
      <c r="L236" s="55">
        <v>13</v>
      </c>
      <c r="M236" s="55">
        <f t="shared" si="6"/>
        <v>4.1042362865425491E-3</v>
      </c>
      <c r="N236" s="55">
        <f t="shared" si="7"/>
        <v>0.98847277725335214</v>
      </c>
      <c r="O236" s="55"/>
      <c r="P236" s="55"/>
      <c r="Q236" s="43"/>
    </row>
    <row r="237" spans="11:17" s="7" customFormat="1">
      <c r="K237" s="43"/>
      <c r="L237" s="55">
        <v>13.5</v>
      </c>
      <c r="M237" s="55">
        <f t="shared" si="6"/>
        <v>3.5544935746035051E-3</v>
      </c>
      <c r="N237" s="55">
        <f t="shared" si="7"/>
        <v>0.99025002404065388</v>
      </c>
      <c r="O237" s="55"/>
      <c r="P237" s="55"/>
      <c r="Q237" s="43"/>
    </row>
    <row r="238" spans="11:17" s="7" customFormat="1">
      <c r="K238" s="43"/>
      <c r="L238" s="55">
        <v>14</v>
      </c>
      <c r="M238" s="55">
        <f t="shared" si="6"/>
        <v>3.0660796181613756E-3</v>
      </c>
      <c r="N238" s="55">
        <f t="shared" si="7"/>
        <v>0.99178306384973458</v>
      </c>
      <c r="O238" s="55"/>
      <c r="P238" s="55"/>
      <c r="Q238" s="43"/>
    </row>
    <row r="239" spans="11:17" s="7" customFormat="1">
      <c r="K239" s="43"/>
      <c r="L239" s="55">
        <v>14.5</v>
      </c>
      <c r="M239" s="55">
        <f t="shared" si="6"/>
        <v>2.6342042115826739E-3</v>
      </c>
      <c r="N239" s="55">
        <f t="shared" si="7"/>
        <v>0.99310016595552597</v>
      </c>
      <c r="O239" s="55"/>
      <c r="P239" s="55"/>
      <c r="Q239" s="43"/>
    </row>
    <row r="240" spans="11:17" s="7" customFormat="1">
      <c r="K240" s="43"/>
      <c r="L240" s="55">
        <v>15</v>
      </c>
      <c r="M240" s="55">
        <f t="shared" si="6"/>
        <v>2.2541134391359761E-3</v>
      </c>
      <c r="N240" s="55">
        <f t="shared" si="7"/>
        <v>0.994227222675094</v>
      </c>
      <c r="O240" s="55"/>
      <c r="P240" s="55"/>
      <c r="Q240" s="43"/>
    </row>
    <row r="241" spans="11:17" s="7" customFormat="1">
      <c r="K241" s="43"/>
      <c r="L241" s="55">
        <v>15.5</v>
      </c>
      <c r="M241" s="55">
        <f t="shared" si="6"/>
        <v>1.9211550368396322E-3</v>
      </c>
      <c r="N241" s="55">
        <f t="shared" si="7"/>
        <v>0.99518780019351383</v>
      </c>
      <c r="O241" s="55"/>
      <c r="P241" s="55"/>
      <c r="Q241" s="43"/>
    </row>
    <row r="242" spans="11:17" s="7" customFormat="1">
      <c r="K242" s="43"/>
      <c r="L242" s="55">
        <v>16</v>
      </c>
      <c r="M242" s="55">
        <f t="shared" si="6"/>
        <v>1.6308325692866569E-3</v>
      </c>
      <c r="N242" s="55">
        <f t="shared" si="7"/>
        <v>0.99600321647815715</v>
      </c>
      <c r="O242" s="55"/>
      <c r="P242" s="55"/>
      <c r="Q242" s="43"/>
    </row>
    <row r="243" spans="11:17" s="7" customFormat="1">
      <c r="K243" s="43"/>
      <c r="L243" s="55">
        <v>16.5</v>
      </c>
      <c r="M243" s="55">
        <f t="shared" si="6"/>
        <v>1.3788488316485408E-3</v>
      </c>
      <c r="N243" s="55">
        <f t="shared" si="7"/>
        <v>0.99669264089398146</v>
      </c>
      <c r="O243" s="55"/>
      <c r="P243" s="55"/>
      <c r="Q243" s="43"/>
    </row>
    <row r="244" spans="11:17" s="7" customFormat="1">
      <c r="K244" s="43"/>
      <c r="L244" s="55">
        <v>17</v>
      </c>
      <c r="M244" s="55">
        <f t="shared" si="6"/>
        <v>1.16113910544858E-3</v>
      </c>
      <c r="N244" s="55">
        <f t="shared" si="7"/>
        <v>0.9972732104467058</v>
      </c>
      <c r="O244" s="55"/>
      <c r="P244" s="55"/>
      <c r="Q244" s="43"/>
    </row>
    <row r="245" spans="11:17" s="7" customFormat="1">
      <c r="K245" s="43"/>
      <c r="L245" s="55">
        <v>17.5</v>
      </c>
      <c r="M245" s="55">
        <f t="shared" si="6"/>
        <v>9.7389506438995952E-4</v>
      </c>
      <c r="N245" s="55">
        <f t="shared" si="7"/>
        <v>0.99776015797890083</v>
      </c>
      <c r="O245" s="55"/>
      <c r="P245" s="55"/>
      <c r="Q245" s="43"/>
    </row>
    <row r="246" spans="11:17" s="7" customFormat="1">
      <c r="K246" s="43"/>
      <c r="L246" s="55">
        <v>18</v>
      </c>
      <c r="M246" s="55">
        <f t="shared" si="6"/>
        <v>8.1358024552950303E-4</v>
      </c>
      <c r="N246" s="55">
        <f t="shared" si="7"/>
        <v>0.99816694810166562</v>
      </c>
      <c r="O246" s="55"/>
      <c r="P246" s="55"/>
      <c r="Q246" s="43"/>
    </row>
    <row r="247" spans="11:17" s="7" customFormat="1">
      <c r="K247" s="43"/>
      <c r="L247" s="55">
        <v>18.5</v>
      </c>
      <c r="M247" s="55">
        <f t="shared" si="6"/>
        <v>6.7693807489551435E-4</v>
      </c>
      <c r="N247" s="55">
        <f t="shared" si="7"/>
        <v>0.99850541713911334</v>
      </c>
      <c r="O247" s="55"/>
      <c r="P247" s="55"/>
      <c r="Q247" s="43"/>
    </row>
    <row r="248" spans="11:17" s="7" customFormat="1">
      <c r="K248" s="43"/>
      <c r="L248" s="55">
        <v>19</v>
      </c>
      <c r="M248" s="55">
        <f t="shared" si="6"/>
        <v>5.6099346986557155E-4</v>
      </c>
      <c r="N248" s="55">
        <f t="shared" si="7"/>
        <v>0.99878591387404614</v>
      </c>
      <c r="O248" s="55"/>
      <c r="P248" s="55"/>
      <c r="Q248" s="43"/>
    </row>
    <row r="249" spans="11:17" s="7" customFormat="1">
      <c r="K249" s="43"/>
      <c r="L249" s="55">
        <v>19.5</v>
      </c>
      <c r="M249" s="55">
        <f t="shared" si="6"/>
        <v>4.6304903861457306E-4</v>
      </c>
      <c r="N249" s="55">
        <f t="shared" si="7"/>
        <v>0.99901743839335344</v>
      </c>
      <c r="O249" s="55"/>
      <c r="P249" s="55"/>
      <c r="Q249" s="43"/>
    </row>
    <row r="250" spans="11:17" s="7" customFormat="1">
      <c r="K250" s="43"/>
      <c r="L250" s="55">
        <v>20</v>
      </c>
      <c r="M250" s="55">
        <f t="shared" si="6"/>
        <v>3.8067686550395788E-4</v>
      </c>
      <c r="N250" s="55">
        <f t="shared" si="7"/>
        <v>0.9992077768261054</v>
      </c>
      <c r="O250" s="55"/>
      <c r="P250" s="55"/>
      <c r="Q250" s="43"/>
    </row>
    <row r="251" spans="11:17" s="7" customFormat="1">
      <c r="K251" s="43"/>
      <c r="L251" s="55">
        <v>20.5</v>
      </c>
      <c r="M251" s="55">
        <f t="shared" si="6"/>
        <v>3.117068163208259E-4</v>
      </c>
      <c r="N251" s="55">
        <f t="shared" si="7"/>
        <v>0.99936363023426578</v>
      </c>
      <c r="O251" s="55"/>
      <c r="P251" s="55"/>
      <c r="Q251" s="43"/>
    </row>
    <row r="252" spans="11:17" s="7" customFormat="1">
      <c r="K252" s="43"/>
      <c r="L252" s="55">
        <v>21</v>
      </c>
      <c r="M252" s="55">
        <f t="shared" si="6"/>
        <v>2.5421222456712561E-4</v>
      </c>
      <c r="N252" s="55">
        <f t="shared" si="7"/>
        <v>0.99949073634654939</v>
      </c>
      <c r="O252" s="55"/>
      <c r="P252" s="55"/>
      <c r="Q252" s="43"/>
    </row>
    <row r="253" spans="11:17" s="7" customFormat="1">
      <c r="K253" s="43"/>
      <c r="L253" s="55">
        <v>21.5</v>
      </c>
      <c r="M253" s="55">
        <f t="shared" si="6"/>
        <v>2.0649373497763998E-4</v>
      </c>
      <c r="N253" s="55">
        <f t="shared" si="7"/>
        <v>0.99959398321403825</v>
      </c>
      <c r="O253" s="55"/>
      <c r="P253" s="55"/>
      <c r="Q253" s="43"/>
    </row>
    <row r="254" spans="11:17" s="7" customFormat="1">
      <c r="K254" s="43"/>
      <c r="L254" s="55">
        <v>22</v>
      </c>
      <c r="M254" s="55">
        <f t="shared" si="6"/>
        <v>1.670619880450829E-4</v>
      </c>
      <c r="N254" s="55">
        <f t="shared" si="7"/>
        <v>0.99967751420806084</v>
      </c>
      <c r="O254" s="55"/>
      <c r="P254" s="55"/>
      <c r="Q254" s="43"/>
    </row>
    <row r="255" spans="11:17" s="7" customFormat="1">
      <c r="K255" s="43"/>
      <c r="L255" s="55">
        <v>22.5</v>
      </c>
      <c r="M255" s="55">
        <f t="shared" si="6"/>
        <v>1.3461973387639007E-4</v>
      </c>
      <c r="N255" s="55">
        <f t="shared" si="7"/>
        <v>0.99974482407499898</v>
      </c>
      <c r="O255" s="55"/>
      <c r="P255" s="55"/>
      <c r="Q255" s="43"/>
    </row>
    <row r="256" spans="11:17" s="7" customFormat="1">
      <c r="K256" s="43"/>
      <c r="L256" s="55">
        <v>23</v>
      </c>
      <c r="M256" s="55">
        <f t="shared" si="6"/>
        <v>1.0804386885056278E-4</v>
      </c>
      <c r="N256" s="55">
        <f t="shared" si="7"/>
        <v>0.99979884600942426</v>
      </c>
      <c r="O256" s="55"/>
      <c r="P256" s="55"/>
      <c r="Q256" s="43"/>
    </row>
    <row r="257" spans="11:17" s="7" customFormat="1">
      <c r="K257" s="43"/>
      <c r="L257" s="55">
        <v>23.5</v>
      </c>
      <c r="M257" s="55">
        <f t="shared" si="6"/>
        <v>8.6367797255653349E-5</v>
      </c>
      <c r="N257" s="55">
        <f t="shared" si="7"/>
        <v>0.99984202990805204</v>
      </c>
      <c r="O257" s="55"/>
      <c r="P257" s="55"/>
      <c r="Q257" s="43"/>
    </row>
    <row r="258" spans="11:17" s="7" customFormat="1">
      <c r="K258" s="43"/>
      <c r="L258" s="55">
        <v>24</v>
      </c>
      <c r="M258" s="55">
        <f t="shared" si="6"/>
        <v>6.8764434629333128E-5</v>
      </c>
      <c r="N258" s="55">
        <f t="shared" si="7"/>
        <v>0.99987641212536671</v>
      </c>
      <c r="O258" s="55"/>
      <c r="P258" s="55"/>
      <c r="Q258" s="43"/>
    </row>
    <row r="259" spans="11:17" s="7" customFormat="1">
      <c r="K259" s="43"/>
      <c r="L259" s="55">
        <v>24.5</v>
      </c>
      <c r="M259" s="55">
        <f t="shared" si="6"/>
        <v>5.4530091549244966E-5</v>
      </c>
      <c r="N259" s="55">
        <f t="shared" si="7"/>
        <v>0.99990367717114137</v>
      </c>
      <c r="O259" s="55"/>
      <c r="P259" s="55"/>
      <c r="Q259" s="43"/>
    </row>
    <row r="260" spans="11:17" s="7" customFormat="1">
      <c r="K260" s="43"/>
      <c r="L260" s="55">
        <v>25</v>
      </c>
      <c r="M260" s="55">
        <f t="shared" si="6"/>
        <v>4.306940716725351E-5</v>
      </c>
      <c r="N260" s="55">
        <f t="shared" si="7"/>
        <v>0.99992521187472505</v>
      </c>
      <c r="O260" s="55"/>
      <c r="P260" s="55"/>
      <c r="Q260" s="43"/>
    </row>
    <row r="261" spans="11:17" s="7" customFormat="1">
      <c r="K261" s="43"/>
      <c r="L261" s="55">
        <v>25.5</v>
      </c>
      <c r="M261" s="55">
        <f t="shared" si="6"/>
        <v>3.3881441395479605E-5</v>
      </c>
      <c r="N261" s="55">
        <f t="shared" si="7"/>
        <v>0.99994215259542274</v>
      </c>
      <c r="O261" s="55"/>
      <c r="P261" s="55"/>
      <c r="Q261" s="43"/>
    </row>
    <row r="262" spans="11:17" s="7" customFormat="1">
      <c r="K262" s="43"/>
      <c r="L262" s="55">
        <v>26</v>
      </c>
      <c r="M262" s="55">
        <f t="shared" si="6"/>
        <v>2.6546983440216028E-5</v>
      </c>
      <c r="N262" s="55">
        <f t="shared" si="7"/>
        <v>0.99995542608714283</v>
      </c>
      <c r="O262" s="55"/>
      <c r="P262" s="55"/>
      <c r="Q262" s="43"/>
    </row>
    <row r="263" spans="11:17" s="7" customFormat="1">
      <c r="K263" s="43"/>
      <c r="L263" s="55">
        <v>26.5</v>
      </c>
      <c r="M263" s="55">
        <f t="shared" si="6"/>
        <v>2.0717092102485528E-5</v>
      </c>
      <c r="N263" s="55">
        <f t="shared" si="7"/>
        <v>0.99996578463319408</v>
      </c>
      <c r="O263" s="55"/>
      <c r="P263" s="55"/>
      <c r="Q263" s="43"/>
    </row>
    <row r="264" spans="11:17" s="7" customFormat="1">
      <c r="K264" s="43"/>
      <c r="L264" s="55">
        <v>27</v>
      </c>
      <c r="M264" s="55">
        <f t="shared" si="6"/>
        <v>1.6102849413374543E-5</v>
      </c>
      <c r="N264" s="55">
        <f t="shared" si="7"/>
        <v>0.9999738360579008</v>
      </c>
      <c r="O264" s="55"/>
      <c r="P264" s="55"/>
      <c r="Q264" s="43"/>
    </row>
    <row r="265" spans="11:17" s="7" customFormat="1">
      <c r="K265" s="43"/>
      <c r="L265" s="55">
        <v>27.5</v>
      </c>
      <c r="M265" s="55">
        <f t="shared" si="6"/>
        <v>1.2466283048292882E-5</v>
      </c>
      <c r="N265" s="55">
        <f t="shared" si="7"/>
        <v>0.99998006919942495</v>
      </c>
      <c r="O265" s="55"/>
      <c r="P265" s="55"/>
      <c r="Q265" s="43"/>
    </row>
    <row r="266" spans="11:17" s="7" customFormat="1">
      <c r="K266" s="43"/>
      <c r="L266" s="55">
        <v>28</v>
      </c>
      <c r="M266" s="55">
        <f t="shared" ref="M266:M329" si="8">(1/(SQRT(2*PI())*SIGMA))*EXP(-0.5*((L266-MI)/SIGMA)^2)</f>
        <v>9.6123937424455919E-6</v>
      </c>
      <c r="N266" s="55">
        <f t="shared" si="7"/>
        <v>0.99998487539629621</v>
      </c>
      <c r="O266" s="55"/>
      <c r="P266" s="55"/>
      <c r="Q266" s="43"/>
    </row>
    <row r="267" spans="11:17" s="7" customFormat="1">
      <c r="K267" s="43"/>
      <c r="L267" s="55">
        <v>28.5</v>
      </c>
      <c r="M267" s="55">
        <f t="shared" si="8"/>
        <v>7.382210719774437E-6</v>
      </c>
      <c r="N267" s="55">
        <f t="shared" si="7"/>
        <v>0.99998856650165613</v>
      </c>
      <c r="O267" s="55"/>
      <c r="P267" s="55"/>
      <c r="Q267" s="43"/>
    </row>
    <row r="268" spans="11:17" s="7" customFormat="1">
      <c r="K268" s="43"/>
      <c r="L268" s="55">
        <v>29</v>
      </c>
      <c r="M268" s="55">
        <f t="shared" si="8"/>
        <v>5.6467900421937935E-6</v>
      </c>
      <c r="N268" s="55">
        <f t="shared" ref="N268:N331" si="9">ABS(L268-L267)*M268+N267</f>
        <v>0.99999138989667724</v>
      </c>
      <c r="O268" s="55"/>
      <c r="P268" s="55"/>
      <c r="Q268" s="43"/>
    </row>
    <row r="269" spans="11:17" s="7" customFormat="1">
      <c r="K269" s="43"/>
      <c r="L269" s="55">
        <v>29.5</v>
      </c>
      <c r="M269" s="55">
        <f t="shared" si="8"/>
        <v>4.3020668997888157E-6</v>
      </c>
      <c r="N269" s="55">
        <f t="shared" si="9"/>
        <v>0.99999354093012716</v>
      </c>
      <c r="O269" s="55"/>
      <c r="P269" s="55"/>
      <c r="Q269" s="43"/>
    </row>
    <row r="270" spans="11:17" s="7" customFormat="1">
      <c r="K270" s="43"/>
      <c r="L270" s="55">
        <v>30</v>
      </c>
      <c r="M270" s="55">
        <f t="shared" si="8"/>
        <v>3.2644723616497025E-6</v>
      </c>
      <c r="N270" s="55">
        <f t="shared" si="9"/>
        <v>0.99999517316630793</v>
      </c>
      <c r="O270" s="55"/>
      <c r="P270" s="55"/>
      <c r="Q270" s="43"/>
    </row>
    <row r="271" spans="11:17" s="7" customFormat="1">
      <c r="K271" s="43"/>
      <c r="L271" s="55">
        <v>30.5</v>
      </c>
      <c r="M271" s="55">
        <f t="shared" si="8"/>
        <v>2.4672272288412477E-6</v>
      </c>
      <c r="N271" s="55">
        <f t="shared" si="9"/>
        <v>0.9999964067799223</v>
      </c>
      <c r="O271" s="55"/>
      <c r="P271" s="55"/>
      <c r="Q271" s="43"/>
    </row>
    <row r="272" spans="11:17" s="7" customFormat="1">
      <c r="K272" s="43"/>
      <c r="L272" s="55">
        <v>31</v>
      </c>
      <c r="M272" s="55">
        <f t="shared" si="8"/>
        <v>1.8572296979324537E-6</v>
      </c>
      <c r="N272" s="55">
        <f t="shared" si="9"/>
        <v>0.99999733539477131</v>
      </c>
      <c r="O272" s="55"/>
      <c r="P272" s="55"/>
      <c r="Q272" s="43"/>
    </row>
    <row r="273" spans="11:17" s="7" customFormat="1">
      <c r="K273" s="43"/>
      <c r="L273" s="55">
        <v>31.5</v>
      </c>
      <c r="M273" s="55">
        <f t="shared" si="8"/>
        <v>1.3924589687699144E-6</v>
      </c>
      <c r="N273" s="55">
        <f t="shared" si="9"/>
        <v>0.99999803162425571</v>
      </c>
      <c r="O273" s="55"/>
      <c r="P273" s="55"/>
      <c r="Q273" s="43"/>
    </row>
    <row r="274" spans="11:17" s="7" customFormat="1">
      <c r="K274" s="43"/>
      <c r="L274" s="55">
        <v>32</v>
      </c>
      <c r="M274" s="55">
        <f t="shared" si="8"/>
        <v>1.0398232190032027E-6</v>
      </c>
      <c r="N274" s="55">
        <f t="shared" si="9"/>
        <v>0.99999855153586525</v>
      </c>
      <c r="O274" s="55"/>
      <c r="P274" s="55"/>
      <c r="Q274" s="43"/>
    </row>
    <row r="275" spans="11:17" s="7" customFormat="1">
      <c r="K275" s="43"/>
      <c r="L275" s="55">
        <v>32.5</v>
      </c>
      <c r="M275" s="55">
        <f t="shared" si="8"/>
        <v>7.7338711444810968E-7</v>
      </c>
      <c r="N275" s="55">
        <f t="shared" si="9"/>
        <v>0.99999893822942243</v>
      </c>
      <c r="O275" s="55"/>
      <c r="P275" s="55"/>
      <c r="Q275" s="43"/>
    </row>
    <row r="276" spans="11:17" s="7" customFormat="1">
      <c r="K276" s="43"/>
      <c r="L276" s="55">
        <v>33</v>
      </c>
      <c r="M276" s="55">
        <f t="shared" si="8"/>
        <v>5.7292090582217811E-7</v>
      </c>
      <c r="N276" s="55">
        <f t="shared" si="9"/>
        <v>0.99999922468987534</v>
      </c>
      <c r="O276" s="55"/>
      <c r="P276" s="55"/>
      <c r="Q276" s="43"/>
    </row>
    <row r="277" spans="11:17" s="7" customFormat="1">
      <c r="K277" s="43"/>
      <c r="L277" s="55">
        <v>33.5</v>
      </c>
      <c r="M277" s="55">
        <f t="shared" si="8"/>
        <v>4.2271993075250214E-7</v>
      </c>
      <c r="N277" s="55">
        <f t="shared" si="9"/>
        <v>0.99999943604984076</v>
      </c>
      <c r="O277" s="55"/>
      <c r="P277" s="55"/>
      <c r="Q277" s="43"/>
    </row>
    <row r="278" spans="11:17" s="7" customFormat="1">
      <c r="K278" s="43"/>
      <c r="L278" s="55">
        <v>34</v>
      </c>
      <c r="M278" s="55">
        <f t="shared" si="8"/>
        <v>3.1064981306671909E-7</v>
      </c>
      <c r="N278" s="55">
        <f t="shared" si="9"/>
        <v>0.99999959137474725</v>
      </c>
      <c r="O278" s="55"/>
      <c r="P278" s="55"/>
      <c r="Q278" s="43"/>
    </row>
    <row r="279" spans="11:17" s="7" customFormat="1">
      <c r="K279" s="43"/>
      <c r="L279" s="55">
        <v>34.5</v>
      </c>
      <c r="M279" s="55">
        <f t="shared" si="8"/>
        <v>2.2737870325423363E-7</v>
      </c>
      <c r="N279" s="55">
        <f t="shared" si="9"/>
        <v>0.99999970506409885</v>
      </c>
      <c r="O279" s="55"/>
      <c r="P279" s="55"/>
      <c r="Q279" s="43"/>
    </row>
    <row r="280" spans="11:17" s="7" customFormat="1">
      <c r="K280" s="43"/>
      <c r="L280" s="55">
        <v>35</v>
      </c>
      <c r="M280" s="55">
        <f t="shared" si="8"/>
        <v>1.6576345534500529E-7</v>
      </c>
      <c r="N280" s="55">
        <f t="shared" si="9"/>
        <v>0.99999978794582656</v>
      </c>
      <c r="O280" s="55"/>
      <c r="P280" s="55"/>
      <c r="Q280" s="43"/>
    </row>
    <row r="281" spans="11:17" s="7" customFormat="1">
      <c r="K281" s="43"/>
      <c r="L281" s="55">
        <v>35.5</v>
      </c>
      <c r="M281" s="55">
        <f t="shared" si="8"/>
        <v>1.2036164471657183E-7</v>
      </c>
      <c r="N281" s="55">
        <f t="shared" si="9"/>
        <v>0.99999984812664888</v>
      </c>
      <c r="O281" s="55"/>
      <c r="P281" s="55"/>
      <c r="Q281" s="43"/>
    </row>
    <row r="282" spans="11:17" s="7" customFormat="1">
      <c r="K282" s="43"/>
      <c r="L282" s="55">
        <v>36</v>
      </c>
      <c r="M282" s="55">
        <f t="shared" si="8"/>
        <v>8.7045786398520732E-8</v>
      </c>
      <c r="N282" s="55">
        <f t="shared" si="9"/>
        <v>0.99999989164954206</v>
      </c>
      <c r="O282" s="55"/>
      <c r="P282" s="55"/>
      <c r="Q282" s="43"/>
    </row>
    <row r="283" spans="11:17" s="7" customFormat="1">
      <c r="K283" s="43"/>
      <c r="L283" s="55">
        <v>36.5</v>
      </c>
      <c r="M283" s="55">
        <f t="shared" si="8"/>
        <v>6.2700024373407785E-8</v>
      </c>
      <c r="N283" s="55">
        <f t="shared" si="9"/>
        <v>0.9999999229995542</v>
      </c>
      <c r="O283" s="55"/>
      <c r="P283" s="55"/>
      <c r="Q283" s="43"/>
    </row>
    <row r="284" spans="11:17" s="7" customFormat="1">
      <c r="K284" s="43"/>
      <c r="L284" s="55">
        <v>37</v>
      </c>
      <c r="M284" s="55">
        <f t="shared" si="8"/>
        <v>4.4982955158966613E-8</v>
      </c>
      <c r="N284" s="55">
        <f t="shared" si="9"/>
        <v>0.99999994549103177</v>
      </c>
      <c r="O284" s="55"/>
      <c r="P284" s="55"/>
      <c r="Q284" s="43"/>
    </row>
    <row r="285" spans="11:17" s="7" customFormat="1">
      <c r="K285" s="43"/>
      <c r="L285" s="55">
        <v>37.5</v>
      </c>
      <c r="M285" s="55">
        <f t="shared" si="8"/>
        <v>3.2143160242404614E-8</v>
      </c>
      <c r="N285" s="55">
        <f t="shared" si="9"/>
        <v>0.99999996156261184</v>
      </c>
      <c r="O285" s="55"/>
      <c r="P285" s="55"/>
      <c r="Q285" s="43"/>
    </row>
    <row r="286" spans="11:17" s="7" customFormat="1">
      <c r="K286" s="43"/>
      <c r="L286" s="55">
        <v>38</v>
      </c>
      <c r="M286" s="55">
        <f t="shared" si="8"/>
        <v>2.287649475844704E-8</v>
      </c>
      <c r="N286" s="55">
        <f t="shared" si="9"/>
        <v>0.99999997300085919</v>
      </c>
      <c r="O286" s="55"/>
      <c r="P286" s="55"/>
      <c r="Q286" s="43"/>
    </row>
    <row r="287" spans="11:17" s="7" customFormat="1">
      <c r="K287" s="43"/>
      <c r="L287" s="55">
        <v>38.5</v>
      </c>
      <c r="M287" s="55">
        <f t="shared" si="8"/>
        <v>1.6216260220112756E-8</v>
      </c>
      <c r="N287" s="55">
        <f t="shared" si="9"/>
        <v>0.99999998110898924</v>
      </c>
      <c r="O287" s="55"/>
      <c r="P287" s="55"/>
      <c r="Q287" s="43"/>
    </row>
    <row r="288" spans="11:17" s="7" customFormat="1">
      <c r="K288" s="43"/>
      <c r="L288" s="55">
        <v>39</v>
      </c>
      <c r="M288" s="55">
        <f t="shared" si="8"/>
        <v>1.1449123654188597E-8</v>
      </c>
      <c r="N288" s="55">
        <f t="shared" si="9"/>
        <v>0.99999998683355107</v>
      </c>
      <c r="O288" s="55"/>
      <c r="P288" s="55"/>
      <c r="Q288" s="43"/>
    </row>
    <row r="289" spans="11:17" s="7" customFormat="1">
      <c r="K289" s="43"/>
      <c r="L289" s="55">
        <v>39.5</v>
      </c>
      <c r="M289" s="55">
        <f t="shared" si="8"/>
        <v>8.0510792936596152E-9</v>
      </c>
      <c r="N289" s="55">
        <f t="shared" si="9"/>
        <v>0.99999999085909075</v>
      </c>
      <c r="O289" s="55"/>
      <c r="P289" s="55"/>
      <c r="Q289" s="43"/>
    </row>
    <row r="290" spans="11:17" s="7" customFormat="1">
      <c r="K290" s="43"/>
      <c r="L290" s="55">
        <v>40</v>
      </c>
      <c r="M290" s="55">
        <f t="shared" si="8"/>
        <v>5.6389244882583515E-9</v>
      </c>
      <c r="N290" s="55">
        <f t="shared" si="9"/>
        <v>0.99999999367855297</v>
      </c>
      <c r="O290" s="55"/>
      <c r="P290" s="55"/>
      <c r="Q290" s="43"/>
    </row>
    <row r="291" spans="11:17" s="7" customFormat="1">
      <c r="K291" s="43"/>
      <c r="L291" s="55">
        <v>40.5</v>
      </c>
      <c r="M291" s="55">
        <f t="shared" si="8"/>
        <v>3.9336776732271361E-9</v>
      </c>
      <c r="N291" s="55">
        <f t="shared" si="9"/>
        <v>0.99999999564539177</v>
      </c>
      <c r="O291" s="55"/>
      <c r="P291" s="55"/>
      <c r="Q291" s="43"/>
    </row>
    <row r="292" spans="11:17" s="7" customFormat="1">
      <c r="K292" s="43"/>
      <c r="L292" s="55">
        <v>41</v>
      </c>
      <c r="M292" s="55">
        <f t="shared" si="8"/>
        <v>2.733138121161361E-9</v>
      </c>
      <c r="N292" s="55">
        <f t="shared" si="9"/>
        <v>0.99999999701196085</v>
      </c>
      <c r="O292" s="55"/>
      <c r="P292" s="55"/>
      <c r="Q292" s="43"/>
    </row>
    <row r="293" spans="11:17" s="7" customFormat="1">
      <c r="K293" s="43"/>
      <c r="L293" s="55">
        <v>41.5</v>
      </c>
      <c r="M293" s="55">
        <f t="shared" si="8"/>
        <v>1.8914057517759296E-9</v>
      </c>
      <c r="N293" s="55">
        <f t="shared" si="9"/>
        <v>0.9999999979576637</v>
      </c>
      <c r="O293" s="55"/>
      <c r="P293" s="55"/>
      <c r="Q293" s="43"/>
    </row>
    <row r="294" spans="11:17" s="7" customFormat="1">
      <c r="K294" s="43"/>
      <c r="L294" s="55">
        <v>42</v>
      </c>
      <c r="M294" s="55">
        <f t="shared" si="8"/>
        <v>1.3036714300693606E-9</v>
      </c>
      <c r="N294" s="55">
        <f t="shared" si="9"/>
        <v>0.9999999986094994</v>
      </c>
      <c r="O294" s="55"/>
      <c r="P294" s="55"/>
      <c r="Q294" s="43"/>
    </row>
    <row r="295" spans="11:17" s="7" customFormat="1">
      <c r="K295" s="43"/>
      <c r="L295" s="55">
        <v>42.5</v>
      </c>
      <c r="M295" s="55">
        <f t="shared" si="8"/>
        <v>8.9497706832521612E-10</v>
      </c>
      <c r="N295" s="55">
        <f t="shared" si="9"/>
        <v>0.99999999905698789</v>
      </c>
      <c r="O295" s="55"/>
      <c r="P295" s="55"/>
      <c r="Q295" s="43"/>
    </row>
    <row r="296" spans="11:17" s="7" customFormat="1">
      <c r="K296" s="43"/>
      <c r="L296" s="55">
        <v>43</v>
      </c>
      <c r="M296" s="55">
        <f t="shared" si="8"/>
        <v>6.1195006355810014E-10</v>
      </c>
      <c r="N296" s="55">
        <f t="shared" si="9"/>
        <v>0.99999999936296291</v>
      </c>
      <c r="O296" s="55"/>
      <c r="P296" s="55"/>
      <c r="Q296" s="43"/>
    </row>
    <row r="297" spans="11:17" s="7" customFormat="1">
      <c r="K297" s="43"/>
      <c r="L297" s="55">
        <v>43.5</v>
      </c>
      <c r="M297" s="55">
        <f t="shared" si="8"/>
        <v>4.1675457655650048E-10</v>
      </c>
      <c r="N297" s="55">
        <f t="shared" si="9"/>
        <v>0.99999999957134023</v>
      </c>
      <c r="O297" s="55"/>
      <c r="P297" s="55"/>
      <c r="Q297" s="43"/>
    </row>
    <row r="298" spans="11:17" s="7" customFormat="1">
      <c r="K298" s="43"/>
      <c r="L298" s="55">
        <v>44</v>
      </c>
      <c r="M298" s="55">
        <f t="shared" si="8"/>
        <v>2.8268651257017077E-10</v>
      </c>
      <c r="N298" s="55">
        <f t="shared" si="9"/>
        <v>0.9999999997126835</v>
      </c>
      <c r="O298" s="55"/>
      <c r="P298" s="55"/>
      <c r="Q298" s="43"/>
    </row>
    <row r="299" spans="11:17" s="7" customFormat="1">
      <c r="K299" s="43"/>
      <c r="L299" s="55">
        <v>44.5</v>
      </c>
      <c r="M299" s="55">
        <f t="shared" si="8"/>
        <v>1.9098097906313815E-10</v>
      </c>
      <c r="N299" s="55">
        <f t="shared" si="9"/>
        <v>0.999999999808174</v>
      </c>
      <c r="O299" s="55"/>
      <c r="P299" s="55"/>
      <c r="Q299" s="43"/>
    </row>
    <row r="300" spans="11:17" s="7" customFormat="1">
      <c r="K300" s="43"/>
      <c r="L300" s="55">
        <v>45</v>
      </c>
      <c r="M300" s="55">
        <f t="shared" si="8"/>
        <v>1.285095668208381E-10</v>
      </c>
      <c r="N300" s="55">
        <f t="shared" si="9"/>
        <v>0.99999999987242882</v>
      </c>
      <c r="O300" s="55"/>
      <c r="P300" s="55"/>
      <c r="Q300" s="43"/>
    </row>
    <row r="301" spans="11:17" s="7" customFormat="1">
      <c r="K301" s="43"/>
      <c r="L301" s="55">
        <v>45.5</v>
      </c>
      <c r="M301" s="55">
        <f t="shared" si="8"/>
        <v>8.6127357135044121E-11</v>
      </c>
      <c r="N301" s="55">
        <f t="shared" si="9"/>
        <v>0.99999999991549249</v>
      </c>
      <c r="O301" s="55"/>
      <c r="P301" s="55"/>
      <c r="Q301" s="43"/>
    </row>
    <row r="302" spans="11:17" s="7" customFormat="1">
      <c r="K302" s="43"/>
      <c r="L302" s="55">
        <v>46</v>
      </c>
      <c r="M302" s="55">
        <f t="shared" si="8"/>
        <v>5.7491957911577681E-11</v>
      </c>
      <c r="N302" s="55">
        <f t="shared" si="9"/>
        <v>0.99999999994423849</v>
      </c>
      <c r="O302" s="55"/>
      <c r="P302" s="55"/>
      <c r="Q302" s="43"/>
    </row>
    <row r="303" spans="11:17" s="7" customFormat="1">
      <c r="K303" s="43"/>
      <c r="L303" s="55">
        <v>46.5</v>
      </c>
      <c r="M303" s="55">
        <f t="shared" si="8"/>
        <v>3.8223758983633699E-11</v>
      </c>
      <c r="N303" s="55">
        <f t="shared" si="9"/>
        <v>0.99999999996335043</v>
      </c>
      <c r="O303" s="55"/>
      <c r="P303" s="55"/>
      <c r="Q303" s="43"/>
    </row>
    <row r="304" spans="11:17" s="7" customFormat="1">
      <c r="K304" s="43"/>
      <c r="L304" s="55">
        <v>47</v>
      </c>
      <c r="M304" s="55">
        <f t="shared" si="8"/>
        <v>2.5311623737038483E-11</v>
      </c>
      <c r="N304" s="55">
        <f t="shared" si="9"/>
        <v>0.99999999997600619</v>
      </c>
      <c r="O304" s="55"/>
      <c r="P304" s="55"/>
      <c r="Q304" s="43"/>
    </row>
    <row r="305" spans="11:17" s="7" customFormat="1">
      <c r="K305" s="43"/>
      <c r="L305" s="55">
        <v>47.5</v>
      </c>
      <c r="M305" s="55">
        <f t="shared" si="8"/>
        <v>1.6694250846130083E-11</v>
      </c>
      <c r="N305" s="55">
        <f t="shared" si="9"/>
        <v>0.99999999998435329</v>
      </c>
      <c r="O305" s="55"/>
      <c r="P305" s="55"/>
      <c r="Q305" s="43"/>
    </row>
    <row r="306" spans="11:17" s="7" customFormat="1">
      <c r="K306" s="43"/>
      <c r="L306" s="55">
        <v>48</v>
      </c>
      <c r="M306" s="55">
        <f t="shared" si="8"/>
        <v>1.096665498717409E-11</v>
      </c>
      <c r="N306" s="55">
        <f t="shared" si="9"/>
        <v>0.99999999998983657</v>
      </c>
      <c r="O306" s="55"/>
      <c r="P306" s="55"/>
      <c r="Q306" s="43"/>
    </row>
    <row r="307" spans="11:17" s="7" customFormat="1">
      <c r="K307" s="43"/>
      <c r="L307" s="55">
        <v>48.5</v>
      </c>
      <c r="M307" s="55">
        <f t="shared" si="8"/>
        <v>7.1753277529760317E-12</v>
      </c>
      <c r="N307" s="55">
        <f t="shared" si="9"/>
        <v>0.99999999999342426</v>
      </c>
      <c r="O307" s="55"/>
      <c r="P307" s="55"/>
      <c r="Q307" s="43"/>
    </row>
    <row r="308" spans="11:17" s="7" customFormat="1">
      <c r="K308" s="43"/>
      <c r="L308" s="55">
        <v>49</v>
      </c>
      <c r="M308" s="55">
        <f t="shared" si="8"/>
        <v>4.6759474649668285E-12</v>
      </c>
      <c r="N308" s="55">
        <f t="shared" si="9"/>
        <v>0.99999999999576228</v>
      </c>
      <c r="O308" s="55"/>
      <c r="P308" s="55"/>
      <c r="Q308" s="43"/>
    </row>
    <row r="309" spans="11:17" s="7" customFormat="1">
      <c r="K309" s="43"/>
      <c r="L309" s="55">
        <v>49.5</v>
      </c>
      <c r="M309" s="55">
        <f t="shared" si="8"/>
        <v>3.0349938806626571E-12</v>
      </c>
      <c r="N309" s="55">
        <f t="shared" si="9"/>
        <v>0.99999999999727973</v>
      </c>
      <c r="O309" s="55"/>
      <c r="P309" s="55"/>
      <c r="Q309" s="43"/>
    </row>
    <row r="310" spans="11:17" s="7" customFormat="1">
      <c r="K310" s="43"/>
      <c r="L310" s="55">
        <v>50</v>
      </c>
      <c r="M310" s="55">
        <f t="shared" si="8"/>
        <v>1.9620331159894728E-12</v>
      </c>
      <c r="N310" s="55">
        <f t="shared" si="9"/>
        <v>0.99999999999826072</v>
      </c>
      <c r="O310" s="55"/>
      <c r="P310" s="55"/>
      <c r="Q310" s="43"/>
    </row>
    <row r="311" spans="11:17" s="7" customFormat="1">
      <c r="K311" s="43"/>
      <c r="L311" s="55">
        <v>50.5</v>
      </c>
      <c r="M311" s="55">
        <f t="shared" si="8"/>
        <v>1.2633252131521056E-12</v>
      </c>
      <c r="N311" s="55">
        <f t="shared" si="9"/>
        <v>0.99999999999889244</v>
      </c>
      <c r="O311" s="55"/>
      <c r="P311" s="55"/>
      <c r="Q311" s="43"/>
    </row>
    <row r="312" spans="11:17" s="7" customFormat="1">
      <c r="K312" s="43"/>
      <c r="L312" s="55">
        <v>51</v>
      </c>
      <c r="M312" s="55">
        <f t="shared" si="8"/>
        <v>8.1018521063041113E-13</v>
      </c>
      <c r="N312" s="55">
        <f t="shared" si="9"/>
        <v>0.99999999999929756</v>
      </c>
      <c r="O312" s="55"/>
      <c r="P312" s="55"/>
      <c r="Q312" s="43"/>
    </row>
    <row r="313" spans="11:17" s="7" customFormat="1">
      <c r="K313" s="43"/>
      <c r="L313" s="55">
        <v>51.5</v>
      </c>
      <c r="M313" s="55">
        <f t="shared" si="8"/>
        <v>5.1750407688459259E-13</v>
      </c>
      <c r="N313" s="55">
        <f t="shared" si="9"/>
        <v>0.99999999999955635</v>
      </c>
      <c r="O313" s="55"/>
      <c r="P313" s="55"/>
      <c r="Q313" s="43"/>
    </row>
    <row r="314" spans="11:17" s="7" customFormat="1">
      <c r="K314" s="43"/>
      <c r="L314" s="55">
        <v>52</v>
      </c>
      <c r="M314" s="55">
        <f t="shared" si="8"/>
        <v>3.2923314965812621E-13</v>
      </c>
      <c r="N314" s="55">
        <f t="shared" si="9"/>
        <v>0.999999999999721</v>
      </c>
      <c r="O314" s="55"/>
      <c r="P314" s="55"/>
      <c r="Q314" s="43"/>
    </row>
    <row r="315" spans="11:17" s="7" customFormat="1">
      <c r="K315" s="43"/>
      <c r="L315" s="55">
        <v>52.5</v>
      </c>
      <c r="M315" s="55">
        <f t="shared" si="8"/>
        <v>2.0861890183050919E-13</v>
      </c>
      <c r="N315" s="55">
        <f t="shared" si="9"/>
        <v>0.99999999999982536</v>
      </c>
      <c r="O315" s="55"/>
      <c r="P315" s="55"/>
      <c r="Q315" s="43"/>
    </row>
    <row r="316" spans="11:17" s="7" customFormat="1">
      <c r="K316" s="43"/>
      <c r="L316" s="55">
        <v>53</v>
      </c>
      <c r="M316" s="55">
        <f t="shared" si="8"/>
        <v>1.3166309810460846E-13</v>
      </c>
      <c r="N316" s="55">
        <f t="shared" si="9"/>
        <v>0.9999999999998912</v>
      </c>
      <c r="O316" s="55"/>
      <c r="P316" s="55"/>
      <c r="Q316" s="43"/>
    </row>
    <row r="317" spans="11:17" s="7" customFormat="1">
      <c r="K317" s="43"/>
      <c r="L317" s="55">
        <v>53.5</v>
      </c>
      <c r="M317" s="55">
        <f t="shared" si="8"/>
        <v>8.2762728913489222E-14</v>
      </c>
      <c r="N317" s="55">
        <f t="shared" si="9"/>
        <v>0.99999999999993261</v>
      </c>
      <c r="O317" s="55"/>
      <c r="P317" s="55"/>
      <c r="Q317" s="43"/>
    </row>
    <row r="318" spans="11:17" s="7" customFormat="1">
      <c r="K318" s="43"/>
      <c r="L318" s="55">
        <v>54</v>
      </c>
      <c r="M318" s="55">
        <f t="shared" si="8"/>
        <v>5.1816234688732599E-14</v>
      </c>
      <c r="N318" s="55">
        <f t="shared" si="9"/>
        <v>0.99999999999995848</v>
      </c>
      <c r="O318" s="55"/>
      <c r="P318" s="55"/>
      <c r="Q318" s="43"/>
    </row>
    <row r="319" spans="11:17" s="7" customFormat="1">
      <c r="K319" s="43"/>
      <c r="L319" s="55">
        <v>54.5</v>
      </c>
      <c r="M319" s="55">
        <f t="shared" si="8"/>
        <v>3.2311507231565218E-14</v>
      </c>
      <c r="N319" s="55">
        <f t="shared" si="9"/>
        <v>0.99999999999997469</v>
      </c>
      <c r="O319" s="55"/>
      <c r="P319" s="55"/>
      <c r="Q319" s="43"/>
    </row>
    <row r="320" spans="11:17" s="7" customFormat="1">
      <c r="K320" s="43"/>
      <c r="L320" s="55">
        <v>55</v>
      </c>
      <c r="M320" s="55">
        <f t="shared" si="8"/>
        <v>2.0068222145431176E-14</v>
      </c>
      <c r="N320" s="55">
        <f t="shared" si="9"/>
        <v>0.99999999999998468</v>
      </c>
      <c r="O320" s="55"/>
      <c r="P320" s="55"/>
      <c r="Q320" s="43"/>
    </row>
    <row r="321" spans="11:17" s="7" customFormat="1">
      <c r="K321" s="43"/>
      <c r="L321" s="55">
        <v>55.5</v>
      </c>
      <c r="M321" s="55">
        <f t="shared" si="8"/>
        <v>1.2414261792561298E-14</v>
      </c>
      <c r="N321" s="55">
        <f t="shared" si="9"/>
        <v>0.9999999999999909</v>
      </c>
      <c r="O321" s="55"/>
      <c r="P321" s="55"/>
      <c r="Q321" s="43"/>
    </row>
    <row r="322" spans="11:17" s="7" customFormat="1">
      <c r="K322" s="43"/>
      <c r="L322" s="55">
        <v>56</v>
      </c>
      <c r="M322" s="55">
        <f t="shared" si="8"/>
        <v>7.6487984337911498E-15</v>
      </c>
      <c r="N322" s="55">
        <f t="shared" si="9"/>
        <v>0.99999999999999467</v>
      </c>
      <c r="O322" s="55"/>
      <c r="P322" s="55"/>
      <c r="Q322" s="43"/>
    </row>
    <row r="323" spans="11:17" s="7" customFormat="1">
      <c r="K323" s="43"/>
      <c r="L323" s="55">
        <v>56.5</v>
      </c>
      <c r="M323" s="55">
        <f t="shared" si="8"/>
        <v>4.6938137178448444E-15</v>
      </c>
      <c r="N323" s="55">
        <f t="shared" si="9"/>
        <v>0.999999999999997</v>
      </c>
      <c r="O323" s="55"/>
      <c r="P323" s="55"/>
      <c r="Q323" s="43"/>
    </row>
    <row r="324" spans="11:17" s="7" customFormat="1">
      <c r="K324" s="43"/>
      <c r="L324" s="55">
        <v>57</v>
      </c>
      <c r="M324" s="55">
        <f t="shared" si="8"/>
        <v>2.8689223935304737E-15</v>
      </c>
      <c r="N324" s="55">
        <f t="shared" si="9"/>
        <v>0.99999999999999845</v>
      </c>
      <c r="O324" s="55"/>
      <c r="P324" s="55"/>
      <c r="Q324" s="43"/>
    </row>
    <row r="325" spans="11:17" s="7" customFormat="1">
      <c r="K325" s="43"/>
      <c r="L325" s="55">
        <v>57.5</v>
      </c>
      <c r="M325" s="55">
        <f t="shared" si="8"/>
        <v>1.7465139863837E-15</v>
      </c>
      <c r="N325" s="55">
        <f t="shared" si="9"/>
        <v>0.99999999999999933</v>
      </c>
      <c r="O325" s="55"/>
      <c r="P325" s="55"/>
      <c r="Q325" s="43"/>
    </row>
    <row r="326" spans="11:17" s="7" customFormat="1">
      <c r="K326" s="43"/>
      <c r="L326" s="55">
        <v>58</v>
      </c>
      <c r="M326" s="55">
        <f t="shared" si="8"/>
        <v>1.0589748653406146E-15</v>
      </c>
      <c r="N326" s="55">
        <f t="shared" si="9"/>
        <v>0.99999999999999989</v>
      </c>
      <c r="O326" s="55"/>
      <c r="P326" s="55"/>
      <c r="Q326" s="43"/>
    </row>
    <row r="327" spans="11:17" s="7" customFormat="1">
      <c r="K327" s="43"/>
      <c r="L327" s="55">
        <v>58.5</v>
      </c>
      <c r="M327" s="55">
        <f t="shared" si="8"/>
        <v>6.3952798525783448E-16</v>
      </c>
      <c r="N327" s="55">
        <f t="shared" si="9"/>
        <v>1.0000000000000002</v>
      </c>
      <c r="O327" s="55"/>
      <c r="P327" s="55"/>
      <c r="Q327" s="43"/>
    </row>
    <row r="328" spans="11:17" s="7" customFormat="1">
      <c r="K328" s="43"/>
      <c r="L328" s="55">
        <v>59</v>
      </c>
      <c r="M328" s="55">
        <f t="shared" si="8"/>
        <v>3.8467483120253144E-16</v>
      </c>
      <c r="N328" s="55">
        <f t="shared" si="9"/>
        <v>1.0000000000000004</v>
      </c>
      <c r="O328" s="55"/>
      <c r="P328" s="55"/>
      <c r="Q328" s="43"/>
    </row>
    <row r="329" spans="11:17" s="7" customFormat="1">
      <c r="K329" s="43"/>
      <c r="L329" s="55">
        <v>59.5</v>
      </c>
      <c r="M329" s="55">
        <f t="shared" si="8"/>
        <v>2.3045615254124397E-16</v>
      </c>
      <c r="N329" s="55">
        <f t="shared" si="9"/>
        <v>1.0000000000000007</v>
      </c>
      <c r="O329" s="55"/>
      <c r="P329" s="55"/>
      <c r="Q329" s="43"/>
    </row>
    <row r="330" spans="11:17" s="7" customFormat="1">
      <c r="K330" s="43"/>
      <c r="L330" s="55">
        <v>60</v>
      </c>
      <c r="M330" s="55">
        <f t="shared" ref="M330:M393" si="10">(1/(SQRT(2*PI())*SIGMA))*EXP(-0.5*((L330-MI)/SIGMA)^2)</f>
        <v>1.3751281077844277E-16</v>
      </c>
      <c r="N330" s="55">
        <f t="shared" si="9"/>
        <v>1.0000000000000007</v>
      </c>
      <c r="O330" s="55"/>
      <c r="P330" s="55"/>
      <c r="Q330" s="43"/>
    </row>
    <row r="331" spans="11:17" s="7" customFormat="1">
      <c r="K331" s="43"/>
      <c r="L331" s="55">
        <v>60.5</v>
      </c>
      <c r="M331" s="55">
        <f t="shared" si="10"/>
        <v>8.1725639619767683E-17</v>
      </c>
      <c r="N331" s="55">
        <f t="shared" si="9"/>
        <v>1.0000000000000007</v>
      </c>
      <c r="O331" s="55"/>
      <c r="P331" s="55"/>
      <c r="Q331" s="43"/>
    </row>
    <row r="332" spans="11:17" s="7" customFormat="1">
      <c r="K332" s="43"/>
      <c r="L332" s="55">
        <v>61</v>
      </c>
      <c r="M332" s="55">
        <f t="shared" si="10"/>
        <v>4.8376429812727914E-17</v>
      </c>
      <c r="N332" s="55">
        <f t="shared" ref="N332:N395" si="11">ABS(L332-L331)*M332+N331</f>
        <v>1.0000000000000007</v>
      </c>
      <c r="O332" s="55"/>
      <c r="P332" s="55"/>
      <c r="Q332" s="43"/>
    </row>
    <row r="333" spans="11:17" s="7" customFormat="1">
      <c r="K333" s="43"/>
      <c r="L333" s="55">
        <v>61.5</v>
      </c>
      <c r="M333" s="55">
        <f t="shared" si="10"/>
        <v>2.8521319725378212E-17</v>
      </c>
      <c r="N333" s="55">
        <f t="shared" si="11"/>
        <v>1.0000000000000007</v>
      </c>
      <c r="O333" s="55"/>
      <c r="P333" s="55"/>
      <c r="Q333" s="43"/>
    </row>
    <row r="334" spans="11:17" s="7" customFormat="1">
      <c r="K334" s="43"/>
      <c r="L334" s="55">
        <v>62</v>
      </c>
      <c r="M334" s="55">
        <f t="shared" si="10"/>
        <v>1.6748107389928269E-17</v>
      </c>
      <c r="N334" s="55">
        <f t="shared" si="11"/>
        <v>1.0000000000000007</v>
      </c>
      <c r="O334" s="55"/>
      <c r="P334" s="55"/>
      <c r="Q334" s="43"/>
    </row>
    <row r="335" spans="11:17" s="7" customFormat="1">
      <c r="K335" s="43"/>
      <c r="L335" s="55">
        <v>62.5</v>
      </c>
      <c r="M335" s="55">
        <f t="shared" si="10"/>
        <v>9.7953999637051933E-18</v>
      </c>
      <c r="N335" s="55">
        <f t="shared" si="11"/>
        <v>1.0000000000000007</v>
      </c>
      <c r="O335" s="55"/>
      <c r="P335" s="55"/>
      <c r="Q335" s="43"/>
    </row>
    <row r="336" spans="11:17" s="7" customFormat="1">
      <c r="K336" s="43"/>
      <c r="L336" s="55">
        <v>63</v>
      </c>
      <c r="M336" s="55">
        <f t="shared" si="10"/>
        <v>5.7060940738844727E-18</v>
      </c>
      <c r="N336" s="55">
        <f t="shared" si="11"/>
        <v>1.0000000000000007</v>
      </c>
      <c r="O336" s="55"/>
      <c r="P336" s="55"/>
      <c r="Q336" s="43"/>
    </row>
    <row r="337" spans="11:17" s="7" customFormat="1">
      <c r="K337" s="43"/>
      <c r="L337" s="55">
        <v>63.5</v>
      </c>
      <c r="M337" s="55">
        <f t="shared" si="10"/>
        <v>3.3106707973178655E-18</v>
      </c>
      <c r="N337" s="55">
        <f t="shared" si="11"/>
        <v>1.0000000000000007</v>
      </c>
      <c r="O337" s="55"/>
      <c r="P337" s="55"/>
      <c r="Q337" s="43"/>
    </row>
    <row r="338" spans="11:17" s="7" customFormat="1">
      <c r="K338" s="43"/>
      <c r="L338" s="55">
        <v>64</v>
      </c>
      <c r="M338" s="55">
        <f t="shared" si="10"/>
        <v>1.9131692220094455E-18</v>
      </c>
      <c r="N338" s="55">
        <f t="shared" si="11"/>
        <v>1.0000000000000007</v>
      </c>
      <c r="O338" s="55"/>
      <c r="P338" s="55"/>
      <c r="Q338" s="43"/>
    </row>
    <row r="339" spans="11:17" s="7" customFormat="1">
      <c r="K339" s="43"/>
      <c r="L339" s="55">
        <v>64.5</v>
      </c>
      <c r="M339" s="55">
        <f t="shared" si="10"/>
        <v>1.1011616808693253E-18</v>
      </c>
      <c r="N339" s="55">
        <f t="shared" si="11"/>
        <v>1.0000000000000007</v>
      </c>
      <c r="O339" s="55"/>
      <c r="P339" s="55"/>
      <c r="Q339" s="43"/>
    </row>
    <row r="340" spans="11:17" s="7" customFormat="1">
      <c r="K340" s="43"/>
      <c r="L340" s="55">
        <v>65</v>
      </c>
      <c r="M340" s="55">
        <f t="shared" si="10"/>
        <v>6.3126122164638599E-19</v>
      </c>
      <c r="N340" s="55">
        <f t="shared" si="11"/>
        <v>1.0000000000000007</v>
      </c>
      <c r="O340" s="55"/>
      <c r="P340" s="55"/>
      <c r="Q340" s="43"/>
    </row>
    <row r="341" spans="11:17" s="7" customFormat="1">
      <c r="K341" s="43"/>
      <c r="L341" s="55">
        <v>65.5</v>
      </c>
      <c r="M341" s="55">
        <f t="shared" si="10"/>
        <v>3.6043540941867247E-19</v>
      </c>
      <c r="N341" s="55">
        <f t="shared" si="11"/>
        <v>1.0000000000000007</v>
      </c>
      <c r="O341" s="55"/>
      <c r="P341" s="55"/>
      <c r="Q341" s="43"/>
    </row>
    <row r="342" spans="11:17" s="7" customFormat="1">
      <c r="K342" s="43"/>
      <c r="L342" s="55">
        <v>66</v>
      </c>
      <c r="M342" s="55">
        <f t="shared" si="10"/>
        <v>2.0497745897451888E-19</v>
      </c>
      <c r="N342" s="55">
        <f t="shared" si="11"/>
        <v>1.0000000000000007</v>
      </c>
      <c r="O342" s="55"/>
      <c r="P342" s="55"/>
      <c r="Q342" s="43"/>
    </row>
    <row r="343" spans="11:17" s="7" customFormat="1">
      <c r="K343" s="43"/>
      <c r="L343" s="55">
        <v>66.5</v>
      </c>
      <c r="M343" s="55">
        <f t="shared" si="10"/>
        <v>1.1610343724878303E-19</v>
      </c>
      <c r="N343" s="55">
        <f t="shared" si="11"/>
        <v>1.0000000000000007</v>
      </c>
      <c r="O343" s="55"/>
      <c r="P343" s="55"/>
      <c r="Q343" s="43"/>
    </row>
    <row r="344" spans="11:17" s="7" customFormat="1">
      <c r="K344" s="43"/>
      <c r="L344" s="55">
        <v>67</v>
      </c>
      <c r="M344" s="55">
        <f t="shared" si="10"/>
        <v>6.5500462469495262E-20</v>
      </c>
      <c r="N344" s="55">
        <f t="shared" si="11"/>
        <v>1.0000000000000007</v>
      </c>
      <c r="O344" s="55"/>
      <c r="P344" s="55"/>
      <c r="Q344" s="43"/>
    </row>
    <row r="345" spans="11:17" s="7" customFormat="1">
      <c r="K345" s="43"/>
      <c r="L345" s="55">
        <v>67.5</v>
      </c>
      <c r="M345" s="55">
        <f t="shared" si="10"/>
        <v>3.6804758501958678E-20</v>
      </c>
      <c r="N345" s="55">
        <f t="shared" si="11"/>
        <v>1.0000000000000007</v>
      </c>
      <c r="O345" s="55"/>
      <c r="P345" s="55"/>
      <c r="Q345" s="43"/>
    </row>
    <row r="346" spans="11:17" s="7" customFormat="1">
      <c r="K346" s="43"/>
      <c r="L346" s="55">
        <v>68</v>
      </c>
      <c r="M346" s="55">
        <f t="shared" si="10"/>
        <v>2.0597945057762313E-20</v>
      </c>
      <c r="N346" s="55">
        <f t="shared" si="11"/>
        <v>1.0000000000000007</v>
      </c>
      <c r="O346" s="55"/>
      <c r="P346" s="55"/>
      <c r="Q346" s="43"/>
    </row>
    <row r="347" spans="11:17" s="7" customFormat="1">
      <c r="K347" s="43"/>
      <c r="L347" s="55">
        <v>68.5</v>
      </c>
      <c r="M347" s="55">
        <f t="shared" si="10"/>
        <v>1.1481645541188944E-20</v>
      </c>
      <c r="N347" s="55">
        <f t="shared" si="11"/>
        <v>1.0000000000000007</v>
      </c>
      <c r="O347" s="55"/>
      <c r="P347" s="55"/>
      <c r="Q347" s="43"/>
    </row>
    <row r="348" spans="11:17" s="7" customFormat="1">
      <c r="K348" s="43"/>
      <c r="L348" s="55">
        <v>69</v>
      </c>
      <c r="M348" s="55">
        <f t="shared" si="10"/>
        <v>6.374478961912684E-21</v>
      </c>
      <c r="N348" s="55">
        <f t="shared" si="11"/>
        <v>1.0000000000000007</v>
      </c>
      <c r="O348" s="55"/>
      <c r="P348" s="55"/>
      <c r="Q348" s="43"/>
    </row>
    <row r="349" spans="11:17" s="7" customFormat="1">
      <c r="K349" s="43"/>
      <c r="L349" s="55">
        <v>69.5</v>
      </c>
      <c r="M349" s="55">
        <f t="shared" si="10"/>
        <v>3.5248899775296358E-21</v>
      </c>
      <c r="N349" s="55">
        <f t="shared" si="11"/>
        <v>1.0000000000000007</v>
      </c>
      <c r="O349" s="55"/>
      <c r="P349" s="55"/>
      <c r="Q349" s="43"/>
    </row>
    <row r="350" spans="11:17" s="7" customFormat="1">
      <c r="K350" s="43"/>
      <c r="L350" s="55">
        <v>70</v>
      </c>
      <c r="M350" s="55">
        <f t="shared" si="10"/>
        <v>1.9413630372910472E-21</v>
      </c>
      <c r="N350" s="55">
        <f t="shared" si="11"/>
        <v>1.0000000000000007</v>
      </c>
      <c r="O350" s="55"/>
      <c r="P350" s="55"/>
      <c r="Q350" s="43"/>
    </row>
    <row r="351" spans="11:17" s="7" customFormat="1">
      <c r="K351" s="43"/>
      <c r="L351" s="55">
        <v>70.5</v>
      </c>
      <c r="M351" s="55">
        <f t="shared" si="10"/>
        <v>1.0649476614635437E-21</v>
      </c>
      <c r="N351" s="55">
        <f t="shared" si="11"/>
        <v>1.0000000000000007</v>
      </c>
      <c r="O351" s="55"/>
      <c r="P351" s="55"/>
      <c r="Q351" s="43"/>
    </row>
    <row r="352" spans="11:17" s="7" customFormat="1">
      <c r="K352" s="43"/>
      <c r="L352" s="55">
        <v>71</v>
      </c>
      <c r="M352" s="55">
        <f t="shared" si="10"/>
        <v>5.818487273710631E-22</v>
      </c>
      <c r="N352" s="55">
        <f t="shared" si="11"/>
        <v>1.0000000000000007</v>
      </c>
      <c r="O352" s="55"/>
      <c r="P352" s="55"/>
      <c r="Q352" s="43"/>
    </row>
    <row r="353" spans="11:17" s="7" customFormat="1">
      <c r="K353" s="43"/>
      <c r="L353" s="55">
        <v>71.5</v>
      </c>
      <c r="M353" s="55">
        <f t="shared" si="10"/>
        <v>3.1663012343993561E-22</v>
      </c>
      <c r="N353" s="55">
        <f t="shared" si="11"/>
        <v>1.0000000000000007</v>
      </c>
      <c r="O353" s="55"/>
      <c r="P353" s="55"/>
      <c r="Q353" s="43"/>
    </row>
    <row r="354" spans="11:17" s="7" customFormat="1">
      <c r="K354" s="43"/>
      <c r="L354" s="55">
        <v>72</v>
      </c>
      <c r="M354" s="55">
        <f t="shared" si="10"/>
        <v>1.7161478028839314E-22</v>
      </c>
      <c r="N354" s="55">
        <f t="shared" si="11"/>
        <v>1.0000000000000007</v>
      </c>
      <c r="O354" s="55"/>
      <c r="P354" s="55"/>
      <c r="Q354" s="43"/>
    </row>
    <row r="355" spans="11:17" s="7" customFormat="1">
      <c r="K355" s="43"/>
      <c r="L355" s="55">
        <v>72.5</v>
      </c>
      <c r="M355" s="55">
        <f t="shared" si="10"/>
        <v>9.2644035429572487E-23</v>
      </c>
      <c r="N355" s="55">
        <f t="shared" si="11"/>
        <v>1.0000000000000007</v>
      </c>
      <c r="O355" s="55"/>
      <c r="P355" s="55"/>
      <c r="Q355" s="43"/>
    </row>
    <row r="356" spans="11:17" s="7" customFormat="1">
      <c r="K356" s="43"/>
      <c r="L356" s="55">
        <v>73</v>
      </c>
      <c r="M356" s="55">
        <f t="shared" si="10"/>
        <v>4.9812754343607528E-23</v>
      </c>
      <c r="N356" s="55">
        <f t="shared" si="11"/>
        <v>1.0000000000000007</v>
      </c>
      <c r="O356" s="55"/>
      <c r="P356" s="55"/>
      <c r="Q356" s="43"/>
    </row>
    <row r="357" spans="11:17" s="7" customFormat="1">
      <c r="K357" s="43"/>
      <c r="L357" s="55">
        <v>73.5</v>
      </c>
      <c r="M357" s="55">
        <f t="shared" si="10"/>
        <v>2.6676200039415211E-23</v>
      </c>
      <c r="N357" s="55">
        <f t="shared" si="11"/>
        <v>1.0000000000000007</v>
      </c>
      <c r="O357" s="55"/>
      <c r="P357" s="55"/>
      <c r="Q357" s="43"/>
    </row>
    <row r="358" spans="11:17" s="7" customFormat="1">
      <c r="K358" s="43"/>
      <c r="L358" s="55">
        <v>74</v>
      </c>
      <c r="M358" s="55">
        <f t="shared" si="10"/>
        <v>1.4228780885955067E-23</v>
      </c>
      <c r="N358" s="55">
        <f t="shared" si="11"/>
        <v>1.0000000000000007</v>
      </c>
      <c r="O358" s="55"/>
      <c r="P358" s="55"/>
      <c r="Q358" s="43"/>
    </row>
    <row r="359" spans="11:17" s="7" customFormat="1">
      <c r="K359" s="43"/>
      <c r="L359" s="55">
        <v>74.5</v>
      </c>
      <c r="M359" s="55">
        <f t="shared" si="10"/>
        <v>7.5591286132677948E-24</v>
      </c>
      <c r="N359" s="55">
        <f t="shared" si="11"/>
        <v>1.0000000000000007</v>
      </c>
      <c r="O359" s="55"/>
      <c r="P359" s="55"/>
      <c r="Q359" s="43"/>
    </row>
    <row r="360" spans="11:17" s="7" customFormat="1">
      <c r="K360" s="43"/>
      <c r="L360" s="55">
        <v>75</v>
      </c>
      <c r="M360" s="55">
        <f t="shared" si="10"/>
        <v>3.9997799090641376E-24</v>
      </c>
      <c r="N360" s="55">
        <f t="shared" si="11"/>
        <v>1.0000000000000007</v>
      </c>
      <c r="O360" s="55"/>
      <c r="P360" s="55"/>
      <c r="Q360" s="43"/>
    </row>
    <row r="361" spans="11:17" s="7" customFormat="1">
      <c r="K361" s="43"/>
      <c r="L361" s="55">
        <v>75.5</v>
      </c>
      <c r="M361" s="55">
        <f t="shared" si="10"/>
        <v>2.107952262784903E-24</v>
      </c>
      <c r="N361" s="55">
        <f t="shared" si="11"/>
        <v>1.0000000000000007</v>
      </c>
      <c r="O361" s="55"/>
      <c r="P361" s="55"/>
      <c r="Q361" s="43"/>
    </row>
    <row r="362" spans="11:17" s="7" customFormat="1">
      <c r="K362" s="43"/>
      <c r="L362" s="55">
        <v>76</v>
      </c>
      <c r="M362" s="55">
        <f t="shared" si="10"/>
        <v>1.1064855975384272E-24</v>
      </c>
      <c r="N362" s="55">
        <f t="shared" si="11"/>
        <v>1.0000000000000007</v>
      </c>
      <c r="O362" s="55"/>
      <c r="P362" s="55"/>
      <c r="Q362" s="43"/>
    </row>
    <row r="363" spans="11:17" s="7" customFormat="1">
      <c r="K363" s="43"/>
      <c r="L363" s="55">
        <v>76.5</v>
      </c>
      <c r="M363" s="55">
        <f t="shared" si="10"/>
        <v>5.7848363315912123E-25</v>
      </c>
      <c r="N363" s="55">
        <f t="shared" si="11"/>
        <v>1.0000000000000007</v>
      </c>
      <c r="O363" s="55"/>
      <c r="P363" s="55"/>
      <c r="Q363" s="43"/>
    </row>
    <row r="364" spans="11:17" s="7" customFormat="1">
      <c r="K364" s="43"/>
      <c r="L364" s="55">
        <v>77</v>
      </c>
      <c r="M364" s="55">
        <f t="shared" si="10"/>
        <v>3.0122894711504374E-25</v>
      </c>
      <c r="N364" s="55">
        <f t="shared" si="11"/>
        <v>1.0000000000000007</v>
      </c>
      <c r="O364" s="55"/>
      <c r="P364" s="55"/>
      <c r="Q364" s="43"/>
    </row>
    <row r="365" spans="11:17" s="7" customFormat="1">
      <c r="K365" s="43"/>
      <c r="L365" s="55">
        <v>77.5</v>
      </c>
      <c r="M365" s="55">
        <f t="shared" si="10"/>
        <v>1.5622935811959781E-25</v>
      </c>
      <c r="N365" s="55">
        <f t="shared" si="11"/>
        <v>1.0000000000000007</v>
      </c>
      <c r="O365" s="55"/>
      <c r="P365" s="55"/>
      <c r="Q365" s="43"/>
    </row>
    <row r="366" spans="11:17" s="7" customFormat="1">
      <c r="K366" s="43"/>
      <c r="L366" s="55">
        <v>78</v>
      </c>
      <c r="M366" s="55">
        <f t="shared" si="10"/>
        <v>8.0702857061378978E-26</v>
      </c>
      <c r="N366" s="55">
        <f t="shared" si="11"/>
        <v>1.0000000000000007</v>
      </c>
      <c r="O366" s="55"/>
      <c r="P366" s="55"/>
      <c r="Q366" s="43"/>
    </row>
    <row r="367" spans="11:17" s="7" customFormat="1">
      <c r="K367" s="43"/>
      <c r="L367" s="55">
        <v>78.5</v>
      </c>
      <c r="M367" s="55">
        <f t="shared" si="10"/>
        <v>4.1521734627778646E-26</v>
      </c>
      <c r="N367" s="55">
        <f t="shared" si="11"/>
        <v>1.0000000000000007</v>
      </c>
      <c r="O367" s="55"/>
      <c r="P367" s="55"/>
      <c r="Q367" s="43"/>
    </row>
    <row r="368" spans="11:17" s="7" customFormat="1">
      <c r="K368" s="43"/>
      <c r="L368" s="55">
        <v>79</v>
      </c>
      <c r="M368" s="55">
        <f t="shared" si="10"/>
        <v>2.1277587438150427E-26</v>
      </c>
      <c r="N368" s="55">
        <f t="shared" si="11"/>
        <v>1.0000000000000007</v>
      </c>
      <c r="O368" s="55"/>
      <c r="P368" s="55"/>
      <c r="Q368" s="43"/>
    </row>
    <row r="369" spans="11:17" s="7" customFormat="1">
      <c r="K369" s="43"/>
      <c r="L369" s="55">
        <v>79.5</v>
      </c>
      <c r="M369" s="55">
        <f t="shared" si="10"/>
        <v>1.0859994272818943E-26</v>
      </c>
      <c r="N369" s="55">
        <f t="shared" si="11"/>
        <v>1.0000000000000007</v>
      </c>
      <c r="O369" s="55"/>
      <c r="P369" s="55"/>
      <c r="Q369" s="43"/>
    </row>
    <row r="370" spans="11:17" s="7" customFormat="1">
      <c r="K370" s="43"/>
      <c r="L370" s="55">
        <v>80</v>
      </c>
      <c r="M370" s="55">
        <f t="shared" si="10"/>
        <v>5.5207378519989646E-27</v>
      </c>
      <c r="N370" s="55">
        <f t="shared" si="11"/>
        <v>1.0000000000000007</v>
      </c>
      <c r="O370" s="55"/>
      <c r="P370" s="55"/>
      <c r="Q370" s="43"/>
    </row>
    <row r="371" spans="11:17" s="7" customFormat="1">
      <c r="K371" s="43"/>
      <c r="L371" s="55">
        <v>80.5</v>
      </c>
      <c r="M371" s="55">
        <f t="shared" si="10"/>
        <v>2.7952777762588736E-27</v>
      </c>
      <c r="N371" s="55">
        <f t="shared" si="11"/>
        <v>1.0000000000000007</v>
      </c>
      <c r="O371" s="55"/>
      <c r="P371" s="55"/>
      <c r="Q371" s="43"/>
    </row>
    <row r="372" spans="11:17" s="7" customFormat="1">
      <c r="K372" s="43"/>
      <c r="L372" s="55">
        <v>81</v>
      </c>
      <c r="M372" s="55">
        <f t="shared" si="10"/>
        <v>1.409655969545359E-27</v>
      </c>
      <c r="N372" s="55">
        <f t="shared" si="11"/>
        <v>1.0000000000000007</v>
      </c>
      <c r="O372" s="55"/>
      <c r="P372" s="55"/>
      <c r="Q372" s="43"/>
    </row>
    <row r="373" spans="11:17" s="7" customFormat="1">
      <c r="K373" s="43"/>
      <c r="L373" s="55">
        <v>81.5</v>
      </c>
      <c r="M373" s="55">
        <f t="shared" si="10"/>
        <v>7.0804623023728923E-28</v>
      </c>
      <c r="N373" s="55">
        <f t="shared" si="11"/>
        <v>1.0000000000000007</v>
      </c>
      <c r="O373" s="55"/>
      <c r="P373" s="55"/>
      <c r="Q373" s="43"/>
    </row>
    <row r="374" spans="11:17" s="7" customFormat="1">
      <c r="K374" s="43"/>
      <c r="L374" s="55">
        <v>82</v>
      </c>
      <c r="M374" s="55">
        <f t="shared" si="10"/>
        <v>3.5421782485109733E-28</v>
      </c>
      <c r="N374" s="55">
        <f t="shared" si="11"/>
        <v>1.0000000000000007</v>
      </c>
      <c r="O374" s="55"/>
      <c r="P374" s="55"/>
      <c r="Q374" s="43"/>
    </row>
    <row r="375" spans="11:17" s="7" customFormat="1">
      <c r="K375" s="43"/>
      <c r="L375" s="55">
        <v>82.5</v>
      </c>
      <c r="M375" s="55">
        <f t="shared" si="10"/>
        <v>1.7649789321818488E-28</v>
      </c>
      <c r="N375" s="55">
        <f t="shared" si="11"/>
        <v>1.0000000000000007</v>
      </c>
      <c r="O375" s="55"/>
      <c r="P375" s="55"/>
      <c r="Q375" s="43"/>
    </row>
    <row r="376" spans="11:17" s="7" customFormat="1">
      <c r="K376" s="43"/>
      <c r="L376" s="55">
        <v>83</v>
      </c>
      <c r="M376" s="55">
        <f t="shared" si="10"/>
        <v>8.7592910392843666E-29</v>
      </c>
      <c r="N376" s="55">
        <f t="shared" si="11"/>
        <v>1.0000000000000007</v>
      </c>
      <c r="O376" s="55"/>
      <c r="P376" s="55"/>
      <c r="Q376" s="43"/>
    </row>
    <row r="377" spans="11:17" s="7" customFormat="1">
      <c r="K377" s="43"/>
      <c r="L377" s="55">
        <v>83.5</v>
      </c>
      <c r="M377" s="55">
        <f t="shared" si="10"/>
        <v>4.3297089600905752E-29</v>
      </c>
      <c r="N377" s="55">
        <f t="shared" si="11"/>
        <v>1.0000000000000007</v>
      </c>
      <c r="O377" s="55"/>
      <c r="P377" s="55"/>
      <c r="Q377" s="43"/>
    </row>
    <row r="378" spans="11:17" s="7" customFormat="1">
      <c r="K378" s="43"/>
      <c r="L378" s="55">
        <v>84</v>
      </c>
      <c r="M378" s="55">
        <f t="shared" si="10"/>
        <v>2.131615006857707E-29</v>
      </c>
      <c r="N378" s="55">
        <f t="shared" si="11"/>
        <v>1.0000000000000007</v>
      </c>
      <c r="O378" s="55"/>
      <c r="P378" s="55"/>
      <c r="Q378" s="43"/>
    </row>
    <row r="379" spans="11:17" s="7" customFormat="1">
      <c r="K379" s="43"/>
      <c r="L379" s="55">
        <v>84.5</v>
      </c>
      <c r="M379" s="55">
        <f t="shared" si="10"/>
        <v>1.0452475317957847E-29</v>
      </c>
      <c r="N379" s="55">
        <f t="shared" si="11"/>
        <v>1.0000000000000007</v>
      </c>
      <c r="O379" s="55"/>
      <c r="P379" s="55"/>
      <c r="Q379" s="43"/>
    </row>
    <row r="380" spans="11:17" s="7" customFormat="1">
      <c r="K380" s="43"/>
      <c r="L380" s="55">
        <v>85</v>
      </c>
      <c r="M380" s="55">
        <f t="shared" si="10"/>
        <v>5.1049306810445841E-30</v>
      </c>
      <c r="N380" s="55">
        <f t="shared" si="11"/>
        <v>1.0000000000000007</v>
      </c>
      <c r="O380" s="55"/>
      <c r="P380" s="55"/>
      <c r="Q380" s="43"/>
    </row>
    <row r="381" spans="11:17" s="7" customFormat="1">
      <c r="K381" s="43"/>
      <c r="L381" s="55">
        <v>85.5</v>
      </c>
      <c r="M381" s="55">
        <f t="shared" si="10"/>
        <v>2.4832524049222105E-30</v>
      </c>
      <c r="N381" s="55">
        <f t="shared" si="11"/>
        <v>1.0000000000000007</v>
      </c>
      <c r="O381" s="55"/>
      <c r="P381" s="55"/>
      <c r="Q381" s="43"/>
    </row>
    <row r="382" spans="11:17" s="7" customFormat="1">
      <c r="K382" s="43"/>
      <c r="L382" s="55">
        <v>86</v>
      </c>
      <c r="M382" s="55">
        <f t="shared" si="10"/>
        <v>1.2031290057580289E-30</v>
      </c>
      <c r="N382" s="55">
        <f t="shared" si="11"/>
        <v>1.0000000000000007</v>
      </c>
      <c r="O382" s="55"/>
      <c r="P382" s="55"/>
      <c r="Q382" s="43"/>
    </row>
    <row r="383" spans="11:17" s="7" customFormat="1">
      <c r="K383" s="43"/>
      <c r="L383" s="55">
        <v>86.5</v>
      </c>
      <c r="M383" s="55">
        <f t="shared" si="10"/>
        <v>5.8058237349205494E-31</v>
      </c>
      <c r="N383" s="55">
        <f t="shared" si="11"/>
        <v>1.0000000000000007</v>
      </c>
      <c r="O383" s="55"/>
      <c r="P383" s="55"/>
      <c r="Q383" s="43"/>
    </row>
    <row r="384" spans="11:17" s="7" customFormat="1">
      <c r="K384" s="43"/>
      <c r="L384" s="55">
        <v>87</v>
      </c>
      <c r="M384" s="55">
        <f t="shared" si="10"/>
        <v>2.7904600725191707E-31</v>
      </c>
      <c r="N384" s="55">
        <f t="shared" si="11"/>
        <v>1.0000000000000007</v>
      </c>
      <c r="O384" s="55"/>
      <c r="P384" s="55"/>
      <c r="Q384" s="43"/>
    </row>
    <row r="385" spans="11:17" s="7" customFormat="1">
      <c r="K385" s="43"/>
      <c r="L385" s="55">
        <v>87.5</v>
      </c>
      <c r="M385" s="55">
        <f t="shared" si="10"/>
        <v>1.3358204752111074E-31</v>
      </c>
      <c r="N385" s="55">
        <f t="shared" si="11"/>
        <v>1.0000000000000007</v>
      </c>
      <c r="O385" s="55"/>
      <c r="P385" s="55"/>
      <c r="Q385" s="43"/>
    </row>
    <row r="386" spans="11:17" s="7" customFormat="1">
      <c r="K386" s="43"/>
      <c r="L386" s="55">
        <v>88</v>
      </c>
      <c r="M386" s="55">
        <f t="shared" si="10"/>
        <v>6.369138546376553E-32</v>
      </c>
      <c r="N386" s="55">
        <f t="shared" si="11"/>
        <v>1.0000000000000007</v>
      </c>
      <c r="O386" s="55"/>
      <c r="P386" s="55"/>
      <c r="Q386" s="43"/>
    </row>
    <row r="387" spans="11:17" s="7" customFormat="1">
      <c r="K387" s="43"/>
      <c r="L387" s="55">
        <v>88.5</v>
      </c>
      <c r="M387" s="55">
        <f t="shared" si="10"/>
        <v>3.0246394558745343E-32</v>
      </c>
      <c r="N387" s="55">
        <f t="shared" si="11"/>
        <v>1.0000000000000007</v>
      </c>
      <c r="O387" s="55"/>
      <c r="P387" s="55"/>
      <c r="Q387" s="43"/>
    </row>
    <row r="388" spans="11:17" s="7" customFormat="1">
      <c r="K388" s="43"/>
      <c r="L388" s="55">
        <v>89</v>
      </c>
      <c r="M388" s="55">
        <f t="shared" si="10"/>
        <v>1.4306284164154083E-32</v>
      </c>
      <c r="N388" s="55">
        <f t="shared" si="11"/>
        <v>1.0000000000000007</v>
      </c>
      <c r="O388" s="55"/>
      <c r="P388" s="55"/>
      <c r="Q388" s="43"/>
    </row>
    <row r="389" spans="11:17" s="7" customFormat="1">
      <c r="K389" s="43"/>
      <c r="L389" s="55">
        <v>89.5</v>
      </c>
      <c r="M389" s="55">
        <f t="shared" si="10"/>
        <v>6.7396974015815423E-33</v>
      </c>
      <c r="N389" s="55">
        <f t="shared" si="11"/>
        <v>1.0000000000000007</v>
      </c>
      <c r="O389" s="55"/>
      <c r="P389" s="55"/>
      <c r="Q389" s="43"/>
    </row>
    <row r="390" spans="11:17" s="7" customFormat="1">
      <c r="K390" s="43"/>
      <c r="L390" s="55">
        <v>90</v>
      </c>
      <c r="M390" s="55">
        <f t="shared" si="10"/>
        <v>3.1623815377622343E-33</v>
      </c>
      <c r="N390" s="55">
        <f t="shared" si="11"/>
        <v>1.0000000000000007</v>
      </c>
      <c r="O390" s="55"/>
      <c r="P390" s="55"/>
      <c r="Q390" s="43"/>
    </row>
    <row r="391" spans="11:17" s="7" customFormat="1">
      <c r="K391" s="43"/>
      <c r="L391" s="55">
        <v>90.5</v>
      </c>
      <c r="M391" s="55">
        <f t="shared" si="10"/>
        <v>1.4779115754319075E-33</v>
      </c>
      <c r="N391" s="55">
        <f t="shared" si="11"/>
        <v>1.0000000000000007</v>
      </c>
      <c r="O391" s="55"/>
      <c r="P391" s="55"/>
      <c r="Q391" s="43"/>
    </row>
    <row r="392" spans="11:17" s="7" customFormat="1">
      <c r="K392" s="43"/>
      <c r="L392" s="55">
        <v>91</v>
      </c>
      <c r="M392" s="55">
        <f t="shared" si="10"/>
        <v>6.8792794604065316E-34</v>
      </c>
      <c r="N392" s="55">
        <f t="shared" si="11"/>
        <v>1.0000000000000007</v>
      </c>
      <c r="O392" s="55"/>
      <c r="P392" s="55"/>
      <c r="Q392" s="43"/>
    </row>
    <row r="393" spans="11:17" s="7" customFormat="1">
      <c r="K393" s="43"/>
      <c r="L393" s="55">
        <v>91.5</v>
      </c>
      <c r="M393" s="55">
        <f t="shared" si="10"/>
        <v>3.189317611036108E-34</v>
      </c>
      <c r="N393" s="55">
        <f t="shared" si="11"/>
        <v>1.0000000000000007</v>
      </c>
      <c r="O393" s="55"/>
      <c r="P393" s="55"/>
      <c r="Q393" s="43"/>
    </row>
    <row r="394" spans="11:17" s="7" customFormat="1">
      <c r="K394" s="43"/>
      <c r="L394" s="55">
        <v>92</v>
      </c>
      <c r="M394" s="55">
        <f t="shared" ref="M394:M409" si="12">(1/(SQRT(2*PI())*SIGMA))*EXP(-0.5*((L394-MI)/SIGMA)^2)</f>
        <v>1.4726953195178271E-34</v>
      </c>
      <c r="N394" s="55">
        <f t="shared" si="11"/>
        <v>1.0000000000000007</v>
      </c>
      <c r="O394" s="55"/>
      <c r="P394" s="55"/>
      <c r="Q394" s="43"/>
    </row>
    <row r="395" spans="11:17" s="7" customFormat="1">
      <c r="K395" s="43"/>
      <c r="L395" s="55">
        <v>92.5</v>
      </c>
      <c r="M395" s="55">
        <f t="shared" si="12"/>
        <v>6.7731135891660145E-35</v>
      </c>
      <c r="N395" s="55">
        <f t="shared" si="11"/>
        <v>1.0000000000000007</v>
      </c>
      <c r="O395" s="55"/>
      <c r="P395" s="55"/>
      <c r="Q395" s="43"/>
    </row>
    <row r="396" spans="11:17" s="7" customFormat="1">
      <c r="K396" s="43"/>
      <c r="L396" s="55">
        <v>93</v>
      </c>
      <c r="M396" s="55">
        <f t="shared" si="12"/>
        <v>3.1025881431687571E-35</v>
      </c>
      <c r="N396" s="55">
        <f t="shared" ref="N396:N409" si="13">ABS(L396-L395)*M396+N395</f>
        <v>1.0000000000000007</v>
      </c>
      <c r="O396" s="55"/>
      <c r="P396" s="55"/>
      <c r="Q396" s="43"/>
    </row>
    <row r="397" spans="11:17" s="7" customFormat="1">
      <c r="K397" s="43"/>
      <c r="L397" s="55">
        <v>93.5</v>
      </c>
      <c r="M397" s="55">
        <f t="shared" si="12"/>
        <v>1.415533705262095E-35</v>
      </c>
      <c r="N397" s="55">
        <f t="shared" si="13"/>
        <v>1.0000000000000007</v>
      </c>
      <c r="O397" s="55"/>
      <c r="P397" s="55"/>
      <c r="Q397" s="43"/>
    </row>
    <row r="398" spans="11:17" s="7" customFormat="1">
      <c r="K398" s="43"/>
      <c r="L398" s="55">
        <v>94</v>
      </c>
      <c r="M398" s="55">
        <f t="shared" si="12"/>
        <v>6.4324529473566688E-36</v>
      </c>
      <c r="N398" s="55">
        <f t="shared" si="13"/>
        <v>1.0000000000000007</v>
      </c>
      <c r="O398" s="55"/>
      <c r="P398" s="55"/>
      <c r="Q398" s="43"/>
    </row>
    <row r="399" spans="11:17" s="7" customFormat="1">
      <c r="K399" s="43"/>
      <c r="L399" s="55">
        <v>94.5</v>
      </c>
      <c r="M399" s="55">
        <f t="shared" si="12"/>
        <v>2.9113427546939017E-36</v>
      </c>
      <c r="N399" s="55">
        <f t="shared" si="13"/>
        <v>1.0000000000000007</v>
      </c>
      <c r="O399" s="55"/>
      <c r="P399" s="55"/>
      <c r="Q399" s="43"/>
    </row>
    <row r="400" spans="11:17" s="7" customFormat="1">
      <c r="K400" s="43"/>
      <c r="L400" s="55">
        <v>95</v>
      </c>
      <c r="M400" s="55">
        <f t="shared" si="12"/>
        <v>1.3124125521793351E-36</v>
      </c>
      <c r="N400" s="55">
        <f t="shared" si="13"/>
        <v>1.0000000000000007</v>
      </c>
      <c r="O400" s="55"/>
      <c r="P400" s="55"/>
      <c r="Q400" s="43"/>
    </row>
    <row r="401" spans="11:17" s="7" customFormat="1">
      <c r="K401" s="43"/>
      <c r="L401" s="55">
        <v>95.5</v>
      </c>
      <c r="M401" s="55">
        <f t="shared" si="12"/>
        <v>5.8926104210475167E-37</v>
      </c>
      <c r="N401" s="55">
        <f t="shared" si="13"/>
        <v>1.0000000000000007</v>
      </c>
      <c r="O401" s="55"/>
      <c r="P401" s="55"/>
      <c r="Q401" s="43"/>
    </row>
    <row r="402" spans="11:17" s="7" customFormat="1">
      <c r="K402" s="43"/>
      <c r="L402" s="55">
        <v>96</v>
      </c>
      <c r="M402" s="55">
        <f t="shared" si="12"/>
        <v>2.6351503578222059E-37</v>
      </c>
      <c r="N402" s="55">
        <f t="shared" si="13"/>
        <v>1.0000000000000007</v>
      </c>
      <c r="O402" s="55"/>
      <c r="P402" s="55"/>
      <c r="Q402" s="43"/>
    </row>
    <row r="403" spans="11:17" s="7" customFormat="1">
      <c r="K403" s="43"/>
      <c r="L403" s="55">
        <v>96.5</v>
      </c>
      <c r="M403" s="55">
        <f t="shared" si="12"/>
        <v>1.1737169823637883E-37</v>
      </c>
      <c r="N403" s="55">
        <f t="shared" si="13"/>
        <v>1.0000000000000007</v>
      </c>
      <c r="O403" s="55"/>
      <c r="P403" s="55"/>
      <c r="Q403" s="43"/>
    </row>
    <row r="404" spans="11:17">
      <c r="L404" s="55">
        <v>97</v>
      </c>
      <c r="M404" s="55">
        <f t="shared" si="12"/>
        <v>5.2069294485219256E-38</v>
      </c>
      <c r="N404" s="55">
        <f t="shared" si="13"/>
        <v>1.0000000000000007</v>
      </c>
      <c r="O404" s="55"/>
      <c r="P404" s="55"/>
    </row>
    <row r="405" spans="11:17">
      <c r="L405" s="55">
        <v>97.5</v>
      </c>
      <c r="M405" s="55">
        <f t="shared" si="12"/>
        <v>2.3007017085296914E-38</v>
      </c>
      <c r="N405" s="55">
        <f t="shared" si="13"/>
        <v>1.0000000000000007</v>
      </c>
      <c r="O405" s="55"/>
      <c r="P405" s="55"/>
    </row>
    <row r="406" spans="11:17">
      <c r="L406" s="55">
        <v>98</v>
      </c>
      <c r="M406" s="55">
        <f t="shared" si="12"/>
        <v>1.0125098426590902E-38</v>
      </c>
      <c r="N406" s="55">
        <f t="shared" si="13"/>
        <v>1.0000000000000007</v>
      </c>
      <c r="O406" s="55"/>
      <c r="P406" s="55"/>
    </row>
    <row r="407" spans="11:17">
      <c r="L407" s="55">
        <v>98.5</v>
      </c>
      <c r="M407" s="55">
        <f t="shared" si="12"/>
        <v>4.4381145697800772E-39</v>
      </c>
      <c r="N407" s="55">
        <f t="shared" si="13"/>
        <v>1.0000000000000007</v>
      </c>
      <c r="O407" s="55"/>
      <c r="P407" s="55"/>
    </row>
    <row r="408" spans="11:17">
      <c r="L408" s="55">
        <v>99</v>
      </c>
      <c r="M408" s="55">
        <f t="shared" si="12"/>
        <v>1.9375730353981432E-39</v>
      </c>
      <c r="N408" s="55">
        <f t="shared" si="13"/>
        <v>1.0000000000000007</v>
      </c>
      <c r="O408" s="55"/>
      <c r="P408" s="55"/>
    </row>
    <row r="409" spans="11:17">
      <c r="L409" s="55">
        <v>99.5</v>
      </c>
      <c r="M409" s="55">
        <f t="shared" si="12"/>
        <v>8.425156395462884E-40</v>
      </c>
      <c r="N409" s="55">
        <f t="shared" si="13"/>
        <v>1.0000000000000007</v>
      </c>
      <c r="O409" s="55"/>
      <c r="P409" s="55"/>
    </row>
  </sheetData>
  <sheetProtection password="C6E8" sheet="1" objects="1" scenarios="1" selectLockedCells="1" selectUnlockedCells="1"/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controls>
    <control shapeId="2049" r:id="rId4" name="ScrollBar1"/>
    <control shapeId="2050" r:id="rId5" name="ScrollBar2"/>
  </control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V403"/>
  <sheetViews>
    <sheetView workbookViewId="0">
      <pane ySplit="6" topLeftCell="A7" activePane="bottomLeft" state="frozen"/>
      <selection pane="bottomLeft" activeCell="A6" sqref="A6"/>
    </sheetView>
  </sheetViews>
  <sheetFormatPr defaultRowHeight="15"/>
  <cols>
    <col min="1" max="1" width="30.140625" bestFit="1" customWidth="1"/>
    <col min="4" max="8" width="9.140625" style="6"/>
    <col min="15" max="15" width="0" style="64" hidden="1" customWidth="1"/>
    <col min="16" max="16" width="9.140625" style="64" hidden="1" customWidth="1"/>
    <col min="17" max="17" width="11" style="64" hidden="1" customWidth="1"/>
    <col min="18" max="21" width="9.140625" style="64" hidden="1" customWidth="1"/>
    <col min="22" max="22" width="0" style="64" hidden="1" customWidth="1"/>
  </cols>
  <sheetData>
    <row r="1" spans="1:22" s="10" customFormat="1" ht="21">
      <c r="A1" s="9" t="s">
        <v>10</v>
      </c>
      <c r="D1" s="11"/>
      <c r="E1" s="11"/>
      <c r="F1" s="11"/>
      <c r="G1" s="11"/>
      <c r="M1" s="68" t="s">
        <v>7</v>
      </c>
      <c r="O1" s="62"/>
      <c r="P1" s="62"/>
      <c r="Q1" s="62"/>
      <c r="R1" s="62"/>
      <c r="S1" s="62"/>
      <c r="T1" s="62"/>
      <c r="U1" s="62"/>
      <c r="V1" s="62"/>
    </row>
    <row r="2" spans="1:22" s="14" customFormat="1">
      <c r="A2" s="14" t="s">
        <v>12</v>
      </c>
      <c r="D2" s="15"/>
      <c r="E2" s="15"/>
      <c r="F2" s="15"/>
      <c r="G2" s="15"/>
      <c r="H2" s="15"/>
      <c r="O2" s="63"/>
      <c r="P2" s="63"/>
      <c r="Q2" s="63"/>
      <c r="R2" s="63"/>
      <c r="S2" s="63"/>
      <c r="T2" s="63"/>
      <c r="U2" s="63"/>
      <c r="V2" s="63"/>
    </row>
    <row r="3" spans="1:22" s="1" customFormat="1">
      <c r="C3" s="7"/>
      <c r="D3" s="5"/>
      <c r="E3" s="5"/>
      <c r="F3" s="5"/>
      <c r="G3" s="5"/>
      <c r="H3" s="5"/>
      <c r="I3" s="8"/>
      <c r="O3" s="55"/>
      <c r="P3" s="65" t="s">
        <v>0</v>
      </c>
      <c r="Q3" s="65" t="s">
        <v>1</v>
      </c>
      <c r="R3" s="65" t="s">
        <v>8</v>
      </c>
      <c r="S3" s="65" t="s">
        <v>13</v>
      </c>
      <c r="T3" s="65"/>
      <c r="U3" s="65"/>
      <c r="V3" s="55"/>
    </row>
    <row r="4" spans="1:22" s="1" customFormat="1">
      <c r="A4" s="20" t="s">
        <v>2</v>
      </c>
      <c r="B4" s="17">
        <f>U4/10</f>
        <v>6.3</v>
      </c>
      <c r="C4" s="7">
        <v>0</v>
      </c>
      <c r="D4" s="5"/>
      <c r="E4" s="5"/>
      <c r="F4" s="5"/>
      <c r="G4" s="5"/>
      <c r="H4" s="5"/>
      <c r="I4" s="8">
        <v>20</v>
      </c>
      <c r="O4" s="55"/>
      <c r="P4" s="66">
        <v>0</v>
      </c>
      <c r="Q4" s="65">
        <f>(1/$B$4)*EXP(-(1/$B$4)*P4)</f>
        <v>0.15873015873015872</v>
      </c>
      <c r="R4" s="65">
        <f>1-EXP(-(1/$B$4)*P4)</f>
        <v>0</v>
      </c>
      <c r="S4" s="65">
        <f>1/$B$4</f>
        <v>0.15873015873015872</v>
      </c>
      <c r="T4" s="65" t="s">
        <v>11</v>
      </c>
      <c r="U4" s="65">
        <v>63</v>
      </c>
      <c r="V4" s="55"/>
    </row>
    <row r="5" spans="1:22" s="1" customFormat="1">
      <c r="A5" s="21"/>
      <c r="B5" s="22"/>
      <c r="C5" s="23"/>
      <c r="D5" s="24"/>
      <c r="E5" s="24"/>
      <c r="F5" s="24"/>
      <c r="G5" s="24"/>
      <c r="H5" s="24"/>
      <c r="I5" s="25"/>
      <c r="O5" s="55"/>
      <c r="P5" s="65">
        <v>0.5</v>
      </c>
      <c r="Q5" s="65">
        <f t="shared" ref="Q5:Q68" si="0">(1/$B$4)*EXP(-(1/$B$4)*P5)</f>
        <v>0.14661946636635706</v>
      </c>
      <c r="R5" s="65">
        <f t="shared" ref="R5:R68" si="1">1-EXP(-(1/$B$4)*P5)</f>
        <v>7.6297361891950466E-2</v>
      </c>
      <c r="S5" s="65">
        <f t="shared" ref="S5:S68" si="2">1/$B$4</f>
        <v>0.15873015873015872</v>
      </c>
      <c r="T5" s="65"/>
      <c r="U5" s="65"/>
      <c r="V5" s="55"/>
    </row>
    <row r="6" spans="1:22" s="1" customFormat="1">
      <c r="A6" s="2" t="str">
        <f>CONCATENATE("X--&gt;","Exp(",ROUND(1/B4,2),")")</f>
        <v>X--&gt;Exp(0,16)</v>
      </c>
      <c r="B6" s="2" t="str">
        <f>CONCATENATE("E(X)=",ROUND(B4,1),"; D(X)=",ROUND(B4^2,1))</f>
        <v>E(X)=6,3; D(X)=39,7</v>
      </c>
      <c r="D6" s="5"/>
      <c r="E6" s="5"/>
      <c r="F6" s="5"/>
      <c r="G6" s="5"/>
      <c r="H6" s="5"/>
      <c r="O6" s="55"/>
      <c r="P6" s="66">
        <v>1</v>
      </c>
      <c r="Q6" s="65">
        <f t="shared" si="0"/>
        <v>0.13543278788059845</v>
      </c>
      <c r="R6" s="65">
        <f t="shared" si="1"/>
        <v>0.14677343635222972</v>
      </c>
      <c r="S6" s="65">
        <f t="shared" si="2"/>
        <v>0.15873015873015872</v>
      </c>
      <c r="T6" s="65"/>
      <c r="U6" s="65"/>
      <c r="V6" s="55"/>
    </row>
    <row r="7" spans="1:22" s="1" customFormat="1">
      <c r="D7" s="5"/>
      <c r="E7" s="5"/>
      <c r="F7" s="5"/>
      <c r="G7" s="5"/>
      <c r="H7" s="5"/>
      <c r="O7" s="55"/>
      <c r="P7" s="65">
        <v>1.5</v>
      </c>
      <c r="Q7" s="65">
        <f t="shared" si="0"/>
        <v>0.12509962345163667</v>
      </c>
      <c r="R7" s="65">
        <f t="shared" si="1"/>
        <v>0.21187237225468902</v>
      </c>
      <c r="S7" s="65">
        <f t="shared" si="2"/>
        <v>0.15873015873015872</v>
      </c>
      <c r="T7" s="65"/>
      <c r="U7" s="65"/>
      <c r="V7" s="55"/>
    </row>
    <row r="8" spans="1:22" s="1" customFormat="1">
      <c r="D8" s="5"/>
      <c r="E8" s="5"/>
      <c r="F8" s="5"/>
      <c r="G8" s="5"/>
      <c r="H8" s="5"/>
      <c r="O8" s="55"/>
      <c r="P8" s="66">
        <v>2</v>
      </c>
      <c r="Q8" s="65">
        <f t="shared" si="0"/>
        <v>0.1155548522086004</v>
      </c>
      <c r="R8" s="65">
        <f t="shared" si="1"/>
        <v>0.2720044310858174</v>
      </c>
      <c r="S8" s="65">
        <f t="shared" si="2"/>
        <v>0.15873015873015872</v>
      </c>
      <c r="T8" s="65"/>
      <c r="U8" s="65"/>
      <c r="V8" s="55"/>
    </row>
    <row r="9" spans="1:22" s="1" customFormat="1">
      <c r="D9" s="5"/>
      <c r="E9" s="5"/>
      <c r="F9" s="5"/>
      <c r="G9" s="5"/>
      <c r="H9" s="5"/>
      <c r="O9" s="55"/>
      <c r="P9" s="65">
        <v>2.5</v>
      </c>
      <c r="Q9" s="65">
        <f t="shared" si="0"/>
        <v>0.10673832183126997</v>
      </c>
      <c r="R9" s="65">
        <f t="shared" si="1"/>
        <v>0.32754857246299918</v>
      </c>
      <c r="S9" s="65">
        <f t="shared" si="2"/>
        <v>0.15873015873015872</v>
      </c>
      <c r="T9" s="65"/>
      <c r="U9" s="65"/>
      <c r="V9" s="55"/>
    </row>
    <row r="10" spans="1:22" s="1" customFormat="1">
      <c r="D10" s="5"/>
      <c r="E10" s="5"/>
      <c r="F10" s="5"/>
      <c r="G10" s="5"/>
      <c r="H10" s="5"/>
      <c r="O10" s="55"/>
      <c r="P10" s="66">
        <v>3</v>
      </c>
      <c r="Q10" s="65">
        <f t="shared" si="0"/>
        <v>9.8594469462770076E-2</v>
      </c>
      <c r="R10" s="65">
        <f t="shared" si="1"/>
        <v>0.37885484238454847</v>
      </c>
      <c r="S10" s="65">
        <f t="shared" si="2"/>
        <v>0.15873015873015872</v>
      </c>
      <c r="T10" s="65"/>
      <c r="U10" s="65"/>
      <c r="V10" s="55"/>
    </row>
    <row r="11" spans="1:22" s="1" customFormat="1">
      <c r="D11" s="5"/>
      <c r="E11" s="5"/>
      <c r="F11" s="5"/>
      <c r="G11" s="5"/>
      <c r="H11" s="5"/>
      <c r="O11" s="55"/>
      <c r="P11" s="65">
        <v>3.5</v>
      </c>
      <c r="Q11" s="65">
        <f t="shared" si="0"/>
        <v>9.1071971545624242E-2</v>
      </c>
      <c r="R11" s="65">
        <f t="shared" si="1"/>
        <v>0.42624657926256726</v>
      </c>
      <c r="S11" s="65">
        <f t="shared" si="2"/>
        <v>0.15873015873015872</v>
      </c>
      <c r="T11" s="65"/>
      <c r="U11" s="65"/>
      <c r="V11" s="55"/>
    </row>
    <row r="12" spans="1:22" s="1" customFormat="1">
      <c r="D12" s="5"/>
      <c r="E12" s="5"/>
      <c r="F12" s="5"/>
      <c r="G12" s="5"/>
      <c r="H12" s="5"/>
      <c r="O12" s="55"/>
      <c r="P12" s="66">
        <v>4</v>
      </c>
      <c r="Q12" s="65">
        <f t="shared" si="0"/>
        <v>8.4123420374394339E-2</v>
      </c>
      <c r="R12" s="65">
        <f t="shared" si="1"/>
        <v>0.47002245164131562</v>
      </c>
      <c r="S12" s="65">
        <f t="shared" si="2"/>
        <v>0.15873015873015872</v>
      </c>
      <c r="T12" s="65"/>
      <c r="U12" s="65"/>
      <c r="V12" s="55"/>
    </row>
    <row r="13" spans="1:22" s="1" customFormat="1">
      <c r="D13" s="5"/>
      <c r="E13" s="5"/>
      <c r="F13" s="5"/>
      <c r="G13" s="5"/>
      <c r="H13" s="5"/>
      <c r="O13" s="55"/>
      <c r="P13" s="65">
        <v>4.5</v>
      </c>
      <c r="Q13" s="65">
        <f t="shared" si="0"/>
        <v>7.7705025326500504E-2</v>
      </c>
      <c r="R13" s="65">
        <f t="shared" si="1"/>
        <v>0.51045834044304683</v>
      </c>
      <c r="S13" s="65">
        <f t="shared" si="2"/>
        <v>0.15873015873015872</v>
      </c>
      <c r="T13" s="65"/>
      <c r="U13" s="65"/>
      <c r="V13" s="55"/>
    </row>
    <row r="14" spans="1:22" s="1" customFormat="1">
      <c r="D14" s="5"/>
      <c r="E14" s="5"/>
      <c r="F14" s="5"/>
      <c r="G14" s="5"/>
      <c r="H14" s="5"/>
      <c r="O14" s="55"/>
      <c r="P14" s="66">
        <v>5</v>
      </c>
      <c r="Q14" s="65">
        <f t="shared" si="0"/>
        <v>7.1776336888341313E-2</v>
      </c>
      <c r="R14" s="65">
        <f t="shared" si="1"/>
        <v>0.54780907760344966</v>
      </c>
      <c r="S14" s="65">
        <f t="shared" si="2"/>
        <v>0.15873015873015872</v>
      </c>
      <c r="T14" s="65"/>
      <c r="U14" s="65"/>
      <c r="V14" s="55"/>
    </row>
    <row r="15" spans="1:22" s="1" customFormat="1">
      <c r="D15" s="5"/>
      <c r="E15" s="5"/>
      <c r="F15" s="5"/>
      <c r="G15" s="5"/>
      <c r="H15" s="5"/>
      <c r="O15" s="55"/>
      <c r="P15" s="65">
        <v>5.5</v>
      </c>
      <c r="Q15" s="65">
        <f t="shared" si="0"/>
        <v>6.6299991737492972E-2</v>
      </c>
      <c r="R15" s="65">
        <f t="shared" si="1"/>
        <v>0.58231005205379427</v>
      </c>
      <c r="S15" s="65">
        <f t="shared" si="2"/>
        <v>0.15873015873015872</v>
      </c>
      <c r="T15" s="65"/>
      <c r="U15" s="65"/>
      <c r="V15" s="55"/>
    </row>
    <row r="16" spans="1:22" s="1" customFormat="1">
      <c r="D16" s="5"/>
      <c r="E16" s="5"/>
      <c r="F16" s="5"/>
      <c r="G16" s="5"/>
      <c r="H16" s="5"/>
      <c r="O16" s="55"/>
      <c r="P16" s="66">
        <v>6</v>
      </c>
      <c r="Q16" s="65">
        <f t="shared" si="0"/>
        <v>6.1241477274464141E-2</v>
      </c>
      <c r="R16" s="65">
        <f t="shared" si="1"/>
        <v>0.61417869317087592</v>
      </c>
      <c r="S16" s="65">
        <f t="shared" si="2"/>
        <v>0.15873015873015872</v>
      </c>
      <c r="T16" s="65"/>
      <c r="U16" s="65"/>
      <c r="V16" s="55"/>
    </row>
    <row r="17" spans="4:22" s="1" customFormat="1">
      <c r="D17" s="5"/>
      <c r="E17" s="5"/>
      <c r="F17" s="5"/>
      <c r="G17" s="5"/>
      <c r="H17" s="5"/>
      <c r="O17" s="55"/>
      <c r="P17" s="65">
        <v>6.5</v>
      </c>
      <c r="Q17" s="65">
        <f t="shared" si="0"/>
        <v>5.6568914120056699E-2</v>
      </c>
      <c r="R17" s="65">
        <f t="shared" si="1"/>
        <v>0.64361584104364278</v>
      </c>
      <c r="S17" s="65">
        <f t="shared" si="2"/>
        <v>0.15873015873015872</v>
      </c>
      <c r="T17" s="65"/>
      <c r="U17" s="65"/>
      <c r="V17" s="55"/>
    </row>
    <row r="18" spans="4:22" s="1" customFormat="1">
      <c r="D18" s="5"/>
      <c r="E18" s="5"/>
      <c r="F18" s="5"/>
      <c r="G18" s="5"/>
      <c r="H18" s="5"/>
      <c r="O18" s="55"/>
      <c r="P18" s="66">
        <v>7</v>
      </c>
      <c r="Q18" s="65">
        <f t="shared" si="0"/>
        <v>5.2252855207604053E-2</v>
      </c>
      <c r="R18" s="65">
        <f t="shared" si="1"/>
        <v>0.67080701219209438</v>
      </c>
      <c r="S18" s="65">
        <f t="shared" si="2"/>
        <v>0.15873015873015872</v>
      </c>
      <c r="T18" s="65"/>
      <c r="U18" s="65"/>
      <c r="V18" s="55"/>
    </row>
    <row r="19" spans="4:22" s="1" customFormat="1">
      <c r="D19" s="5"/>
      <c r="E19" s="5"/>
      <c r="F19" s="5"/>
      <c r="G19" s="5"/>
      <c r="H19" s="5"/>
      <c r="O19" s="55"/>
      <c r="P19" s="65">
        <v>7.5</v>
      </c>
      <c r="Q19" s="65">
        <f t="shared" si="0"/>
        <v>4.82661002039418E-2</v>
      </c>
      <c r="R19" s="65">
        <f t="shared" si="1"/>
        <v>0.69592356871516659</v>
      </c>
      <c r="S19" s="65">
        <f t="shared" si="2"/>
        <v>0.15873015873015872</v>
      </c>
      <c r="T19" s="65"/>
      <c r="U19" s="65"/>
      <c r="V19" s="55"/>
    </row>
    <row r="20" spans="4:22" s="1" customFormat="1">
      <c r="D20" s="5"/>
      <c r="E20" s="5"/>
      <c r="F20" s="5"/>
      <c r="G20" s="5"/>
      <c r="H20" s="5"/>
      <c r="O20" s="55"/>
      <c r="P20" s="66">
        <v>8</v>
      </c>
      <c r="Q20" s="65">
        <f t="shared" si="0"/>
        <v>4.4583524089568512E-2</v>
      </c>
      <c r="R20" s="65">
        <f t="shared" si="1"/>
        <v>0.71912379823571837</v>
      </c>
      <c r="S20" s="65">
        <f t="shared" si="2"/>
        <v>0.15873015873015872</v>
      </c>
      <c r="T20" s="65"/>
      <c r="U20" s="65"/>
      <c r="V20" s="55"/>
    </row>
    <row r="21" spans="4:22" s="1" customFormat="1">
      <c r="D21" s="5"/>
      <c r="E21" s="5"/>
      <c r="F21" s="5"/>
      <c r="G21" s="5"/>
      <c r="H21" s="5"/>
      <c r="O21" s="55"/>
      <c r="P21" s="65">
        <v>8.5</v>
      </c>
      <c r="Q21" s="65">
        <f t="shared" si="0"/>
        <v>4.1181918817688214E-2</v>
      </c>
      <c r="R21" s="65">
        <f t="shared" si="1"/>
        <v>0.74055391144856419</v>
      </c>
      <c r="S21" s="65">
        <f t="shared" si="2"/>
        <v>0.15873015873015872</v>
      </c>
      <c r="T21" s="65"/>
      <c r="U21" s="65"/>
      <c r="V21" s="55"/>
    </row>
    <row r="22" spans="4:22" s="1" customFormat="1">
      <c r="D22" s="5"/>
      <c r="E22" s="5"/>
      <c r="F22" s="5"/>
      <c r="G22" s="5"/>
      <c r="H22" s="5"/>
      <c r="O22" s="55"/>
      <c r="P22" s="66">
        <v>9</v>
      </c>
      <c r="Q22" s="65">
        <f t="shared" si="0"/>
        <v>3.8039847054250134E-2</v>
      </c>
      <c r="R22" s="65">
        <f t="shared" si="1"/>
        <v>0.76034896355822412</v>
      </c>
      <c r="S22" s="65">
        <f t="shared" si="2"/>
        <v>0.15873015873015872</v>
      </c>
      <c r="T22" s="65"/>
      <c r="U22" s="65"/>
      <c r="V22" s="55"/>
    </row>
    <row r="23" spans="4:22" s="1" customFormat="1">
      <c r="D23" s="5"/>
      <c r="E23" s="5"/>
      <c r="F23" s="5"/>
      <c r="G23" s="5"/>
      <c r="H23" s="5"/>
      <c r="O23" s="55"/>
      <c r="P23" s="65">
        <v>9.5</v>
      </c>
      <c r="Q23" s="65">
        <f t="shared" si="0"/>
        <v>3.5137507077237555E-2</v>
      </c>
      <c r="R23" s="65">
        <f t="shared" si="1"/>
        <v>0.77863370541340338</v>
      </c>
      <c r="S23" s="65">
        <f t="shared" si="2"/>
        <v>0.15873015873015872</v>
      </c>
      <c r="T23" s="65"/>
      <c r="U23" s="65"/>
      <c r="V23" s="55"/>
    </row>
    <row r="24" spans="4:22" s="1" customFormat="1">
      <c r="D24" s="5"/>
      <c r="E24" s="5"/>
      <c r="F24" s="5"/>
      <c r="G24" s="5"/>
      <c r="H24" s="5"/>
      <c r="O24" s="55"/>
      <c r="P24" s="66">
        <v>10</v>
      </c>
      <c r="Q24" s="65">
        <f t="shared" si="0"/>
        <v>3.2456607983784594E-2</v>
      </c>
      <c r="R24" s="65">
        <f t="shared" si="1"/>
        <v>0.79552336970215709</v>
      </c>
      <c r="S24" s="65">
        <f t="shared" si="2"/>
        <v>0.15873015873015872</v>
      </c>
      <c r="T24" s="65"/>
      <c r="U24" s="65"/>
      <c r="V24" s="55"/>
    </row>
    <row r="25" spans="4:22" s="1" customFormat="1">
      <c r="D25" s="5"/>
      <c r="E25" s="5"/>
      <c r="F25" s="5"/>
      <c r="G25" s="5"/>
      <c r="H25" s="5"/>
      <c r="O25" s="55"/>
      <c r="P25" s="65">
        <v>10.5</v>
      </c>
      <c r="Q25" s="65">
        <f t="shared" si="0"/>
        <v>2.9980254418660611E-2</v>
      </c>
      <c r="R25" s="65">
        <f t="shared" si="1"/>
        <v>0.81112439716243812</v>
      </c>
      <c r="S25" s="65">
        <f t="shared" si="2"/>
        <v>0.15873015873015872</v>
      </c>
      <c r="T25" s="65"/>
      <c r="U25" s="65"/>
      <c r="V25" s="55"/>
    </row>
    <row r="26" spans="4:22" s="1" customFormat="1">
      <c r="D26" s="5"/>
      <c r="E26" s="5"/>
      <c r="F26" s="5"/>
      <c r="G26" s="5"/>
      <c r="H26" s="5"/>
      <c r="O26" s="55"/>
      <c r="P26" s="66">
        <v>11</v>
      </c>
      <c r="Q26" s="65">
        <f t="shared" si="0"/>
        <v>2.7692840097667312E-2</v>
      </c>
      <c r="R26" s="65">
        <f t="shared" si="1"/>
        <v>0.82553510738469593</v>
      </c>
      <c r="S26" s="65">
        <f t="shared" si="2"/>
        <v>0.15873015873015872</v>
      </c>
      <c r="T26" s="65"/>
      <c r="U26" s="65"/>
      <c r="V26" s="55"/>
    </row>
    <row r="27" spans="4:22" s="1" customFormat="1">
      <c r="D27" s="5"/>
      <c r="E27" s="5"/>
      <c r="F27" s="5"/>
      <c r="G27" s="5"/>
      <c r="H27" s="5"/>
      <c r="O27" s="55"/>
      <c r="P27" s="65">
        <v>11.5</v>
      </c>
      <c r="Q27" s="65">
        <f t="shared" si="0"/>
        <v>2.5579949454919673E-2</v>
      </c>
      <c r="R27" s="65">
        <f t="shared" si="1"/>
        <v>0.83884631843400603</v>
      </c>
      <c r="S27" s="65">
        <f t="shared" si="2"/>
        <v>0.15873015873015872</v>
      </c>
      <c r="T27" s="65"/>
      <c r="U27" s="65"/>
      <c r="V27" s="55"/>
    </row>
    <row r="28" spans="4:22" s="1" customFormat="1">
      <c r="D28" s="5"/>
      <c r="E28" s="5"/>
      <c r="F28" s="5"/>
      <c r="G28" s="5"/>
      <c r="H28" s="5"/>
      <c r="O28" s="55"/>
      <c r="P28" s="66">
        <v>12</v>
      </c>
      <c r="Q28" s="65">
        <f t="shared" si="0"/>
        <v>2.3628266794179863E-2</v>
      </c>
      <c r="R28" s="65">
        <f t="shared" si="1"/>
        <v>0.85114191919666682</v>
      </c>
      <c r="S28" s="65">
        <f t="shared" si="2"/>
        <v>0.15873015873015872</v>
      </c>
      <c r="T28" s="65"/>
      <c r="U28" s="65"/>
      <c r="V28" s="55"/>
    </row>
    <row r="29" spans="4:22" s="1" customFormat="1">
      <c r="D29" s="5"/>
      <c r="E29" s="5"/>
      <c r="F29" s="5"/>
      <c r="G29" s="5"/>
      <c r="H29" s="5"/>
      <c r="O29" s="55"/>
      <c r="P29" s="65">
        <v>12.5</v>
      </c>
      <c r="Q29" s="65">
        <f t="shared" si="0"/>
        <v>2.182549237170477E-2</v>
      </c>
      <c r="R29" s="65">
        <f t="shared" si="1"/>
        <v>0.86249939805825993</v>
      </c>
      <c r="S29" s="65">
        <f t="shared" si="2"/>
        <v>0.15873015873015872</v>
      </c>
      <c r="T29" s="65"/>
      <c r="U29" s="65"/>
      <c r="V29" s="55"/>
    </row>
    <row r="30" spans="4:22" s="1" customFormat="1">
      <c r="D30" s="5"/>
      <c r="E30" s="5"/>
      <c r="F30" s="5"/>
      <c r="G30" s="5"/>
      <c r="H30" s="5"/>
      <c r="O30" s="55"/>
      <c r="P30" s="66">
        <v>13</v>
      </c>
      <c r="Q30" s="65">
        <f t="shared" si="0"/>
        <v>2.0160264881750805E-2</v>
      </c>
      <c r="R30" s="65">
        <f t="shared" si="1"/>
        <v>0.87299033124496994</v>
      </c>
      <c r="S30" s="65">
        <f t="shared" si="2"/>
        <v>0.15873015873015872</v>
      </c>
      <c r="T30" s="65"/>
      <c r="U30" s="65"/>
      <c r="V30" s="55"/>
    </row>
    <row r="31" spans="4:22" s="1" customFormat="1">
      <c r="D31" s="5"/>
      <c r="E31" s="5"/>
      <c r="F31" s="5"/>
      <c r="G31" s="5"/>
      <c r="H31" s="5"/>
      <c r="O31" s="55"/>
      <c r="P31" s="65">
        <v>13.5</v>
      </c>
      <c r="Q31" s="65">
        <f t="shared" si="0"/>
        <v>1.8622089856230283E-2</v>
      </c>
      <c r="R31" s="65">
        <f t="shared" si="1"/>
        <v>0.88268083390574925</v>
      </c>
      <c r="S31" s="65">
        <f t="shared" si="2"/>
        <v>0.15873015873015872</v>
      </c>
      <c r="T31" s="65"/>
      <c r="U31" s="65"/>
      <c r="V31" s="55"/>
    </row>
    <row r="32" spans="4:22" s="1" customFormat="1">
      <c r="D32" s="5"/>
      <c r="E32" s="5"/>
      <c r="F32" s="5"/>
      <c r="G32" s="5"/>
      <c r="H32" s="5"/>
      <c r="O32" s="55"/>
      <c r="P32" s="66">
        <v>14</v>
      </c>
      <c r="Q32" s="65">
        <f t="shared" si="0"/>
        <v>1.7201273527285055E-2</v>
      </c>
      <c r="R32" s="65">
        <f t="shared" si="1"/>
        <v>0.89163197677810413</v>
      </c>
      <c r="S32" s="65">
        <f t="shared" si="2"/>
        <v>0.15873015873015872</v>
      </c>
      <c r="T32" s="65"/>
      <c r="U32" s="65"/>
      <c r="V32" s="55"/>
    </row>
    <row r="33" spans="4:22" s="1" customFormat="1">
      <c r="D33" s="5"/>
      <c r="E33" s="5"/>
      <c r="F33" s="5"/>
      <c r="G33" s="5"/>
      <c r="H33" s="5"/>
      <c r="O33" s="55"/>
      <c r="P33" s="65">
        <v>14.5</v>
      </c>
      <c r="Q33" s="65">
        <f t="shared" si="0"/>
        <v>1.5888861735971364E-2</v>
      </c>
      <c r="R33" s="65">
        <f t="shared" si="1"/>
        <v>0.89990017106338038</v>
      </c>
      <c r="S33" s="65">
        <f t="shared" si="2"/>
        <v>0.15873015873015872</v>
      </c>
      <c r="T33" s="65"/>
      <c r="U33" s="65"/>
      <c r="V33" s="55"/>
    </row>
    <row r="34" spans="4:22" s="1" customFormat="1">
      <c r="D34" s="5"/>
      <c r="E34" s="5"/>
      <c r="F34" s="5"/>
      <c r="G34" s="5"/>
      <c r="H34" s="5"/>
      <c r="O34" s="55"/>
      <c r="P34" s="66">
        <v>15</v>
      </c>
      <c r="Q34" s="65">
        <f t="shared" si="0"/>
        <v>1.4676583502050792E-2</v>
      </c>
      <c r="R34" s="65">
        <f t="shared" si="1"/>
        <v>0.90753752393707998</v>
      </c>
      <c r="S34" s="65">
        <f t="shared" si="2"/>
        <v>0.15873015873015872</v>
      </c>
      <c r="T34" s="65"/>
      <c r="U34" s="65"/>
      <c r="V34" s="55"/>
    </row>
    <row r="35" spans="4:22" s="1" customFormat="1">
      <c r="D35" s="5"/>
      <c r="E35" s="5"/>
      <c r="F35" s="5"/>
      <c r="G35" s="5"/>
      <c r="H35" s="5"/>
      <c r="O35" s="55"/>
      <c r="P35" s="65">
        <v>15.5</v>
      </c>
      <c r="Q35" s="65">
        <f t="shared" si="0"/>
        <v>1.3556798899257396E-2</v>
      </c>
      <c r="R35" s="65">
        <f t="shared" si="1"/>
        <v>0.91459216693467837</v>
      </c>
      <c r="S35" s="65">
        <f t="shared" si="2"/>
        <v>0.15873015873015872</v>
      </c>
      <c r="T35" s="65"/>
      <c r="U35" s="65"/>
      <c r="V35" s="55"/>
    </row>
    <row r="36" spans="4:22" s="1" customFormat="1">
      <c r="D36" s="5"/>
      <c r="E36" s="5"/>
      <c r="F36" s="5"/>
      <c r="G36" s="5"/>
      <c r="H36" s="5"/>
      <c r="O36" s="55"/>
      <c r="P36" s="66">
        <v>16</v>
      </c>
      <c r="Q36" s="65">
        <f t="shared" si="0"/>
        <v>1.2522450907544357E-2</v>
      </c>
      <c r="R36" s="65">
        <f t="shared" si="1"/>
        <v>0.9211085592824706</v>
      </c>
      <c r="S36" s="65">
        <f t="shared" si="2"/>
        <v>0.15873015873015872</v>
      </c>
      <c r="T36" s="65"/>
      <c r="U36" s="65"/>
      <c r="V36" s="55"/>
    </row>
    <row r="37" spans="4:22" s="1" customFormat="1">
      <c r="D37" s="5"/>
      <c r="E37" s="5"/>
      <c r="F37" s="5"/>
      <c r="G37" s="5"/>
      <c r="H37" s="5"/>
      <c r="O37" s="55"/>
      <c r="P37" s="65">
        <v>16.5</v>
      </c>
      <c r="Q37" s="65">
        <f t="shared" si="0"/>
        <v>1.1567020938877258E-2</v>
      </c>
      <c r="R37" s="65">
        <f t="shared" si="1"/>
        <v>0.92712776808507324</v>
      </c>
      <c r="S37" s="65">
        <f t="shared" si="2"/>
        <v>0.15873015873015872</v>
      </c>
      <c r="T37" s="65"/>
      <c r="U37" s="65"/>
      <c r="V37" s="55"/>
    </row>
    <row r="38" spans="4:22" s="1" customFormat="1">
      <c r="D38" s="5"/>
      <c r="E38" s="5"/>
      <c r="F38" s="5"/>
      <c r="G38" s="5"/>
      <c r="H38" s="5"/>
      <c r="O38" s="55"/>
      <c r="P38" s="66">
        <v>17</v>
      </c>
      <c r="Q38" s="65">
        <f t="shared" si="0"/>
        <v>1.0684487756291973E-2</v>
      </c>
      <c r="R38" s="65">
        <f t="shared" si="1"/>
        <v>0.93268772713536052</v>
      </c>
      <c r="S38" s="65">
        <f t="shared" si="2"/>
        <v>0.15873015873015872</v>
      </c>
      <c r="T38" s="65"/>
      <c r="U38" s="65"/>
      <c r="V38" s="55"/>
    </row>
    <row r="39" spans="4:22" s="1" customFormat="1">
      <c r="D39" s="5"/>
      <c r="E39" s="5"/>
      <c r="F39" s="5"/>
      <c r="G39" s="5"/>
      <c r="H39" s="5"/>
      <c r="O39" s="55"/>
      <c r="P39" s="65">
        <v>17.5</v>
      </c>
      <c r="Q39" s="65">
        <f t="shared" si="0"/>
        <v>9.8692895273200503E-3</v>
      </c>
      <c r="R39" s="65">
        <f t="shared" si="1"/>
        <v>0.93782347597788362</v>
      </c>
      <c r="S39" s="65">
        <f t="shared" si="2"/>
        <v>0.15873015873015872</v>
      </c>
      <c r="T39" s="65"/>
      <c r="U39" s="65"/>
      <c r="V39" s="55"/>
    </row>
    <row r="40" spans="4:22" s="1" customFormat="1">
      <c r="D40" s="5"/>
      <c r="E40" s="5"/>
      <c r="F40" s="5"/>
      <c r="G40" s="5"/>
      <c r="H40" s="5"/>
      <c r="O40" s="55"/>
      <c r="P40" s="66">
        <v>18</v>
      </c>
      <c r="Q40" s="65">
        <f t="shared" si="0"/>
        <v>9.116288772637678E-3</v>
      </c>
      <c r="R40" s="65">
        <f t="shared" si="1"/>
        <v>0.94256738073238266</v>
      </c>
      <c r="S40" s="65">
        <f t="shared" si="2"/>
        <v>0.15873015873015872</v>
      </c>
      <c r="T40" s="65"/>
      <c r="U40" s="65"/>
      <c r="V40" s="55"/>
    </row>
    <row r="41" spans="4:22" s="1" customFormat="1">
      <c r="D41" s="5"/>
      <c r="E41" s="5"/>
      <c r="F41" s="5"/>
      <c r="G41" s="5"/>
      <c r="H41" s="5"/>
      <c r="O41" s="55"/>
      <c r="P41" s="65">
        <v>18.5</v>
      </c>
      <c r="Q41" s="65">
        <f t="shared" si="0"/>
        <v>8.4207399890402143E-3</v>
      </c>
      <c r="R41" s="65">
        <f t="shared" si="1"/>
        <v>0.94694933806904669</v>
      </c>
      <c r="S41" s="65">
        <f t="shared" si="2"/>
        <v>0.15873015873015872</v>
      </c>
      <c r="T41" s="65"/>
      <c r="U41" s="65"/>
      <c r="V41" s="55"/>
    </row>
    <row r="42" spans="4:22" s="1" customFormat="1">
      <c r="D42" s="5"/>
      <c r="E42" s="5"/>
      <c r="F42" s="5"/>
      <c r="G42" s="5"/>
      <c r="H42" s="5"/>
      <c r="O42" s="55"/>
      <c r="P42" s="66">
        <v>19</v>
      </c>
      <c r="Q42" s="65">
        <f t="shared" si="0"/>
        <v>7.7782597426983924E-3</v>
      </c>
      <c r="R42" s="65">
        <f t="shared" si="1"/>
        <v>0.95099696362100017</v>
      </c>
      <c r="S42" s="65">
        <f t="shared" si="2"/>
        <v>0.15873015873015872</v>
      </c>
      <c r="T42" s="65"/>
      <c r="U42" s="65"/>
      <c r="V42" s="55"/>
    </row>
    <row r="43" spans="4:22" s="1" customFormat="1">
      <c r="D43" s="5"/>
      <c r="E43" s="5"/>
      <c r="F43" s="5"/>
      <c r="G43" s="5"/>
      <c r="H43" s="5"/>
      <c r="O43" s="55"/>
      <c r="P43" s="65">
        <v>19.5</v>
      </c>
      <c r="Q43" s="65">
        <f t="shared" si="0"/>
        <v>7.1847990442201462E-3</v>
      </c>
      <c r="R43" s="65">
        <f t="shared" si="1"/>
        <v>0.95473576602141308</v>
      </c>
      <c r="S43" s="65">
        <f t="shared" si="2"/>
        <v>0.15873015873015872</v>
      </c>
      <c r="T43" s="65"/>
      <c r="U43" s="65"/>
      <c r="V43" s="55"/>
    </row>
    <row r="44" spans="4:22" s="1" customFormat="1">
      <c r="D44" s="5"/>
      <c r="E44" s="5"/>
      <c r="F44" s="5"/>
      <c r="G44" s="5"/>
      <c r="H44" s="5"/>
      <c r="O44" s="55"/>
      <c r="P44" s="66">
        <v>20</v>
      </c>
      <c r="Q44" s="65">
        <f t="shared" si="0"/>
        <v>6.6366178314223399E-3</v>
      </c>
      <c r="R44" s="65">
        <f t="shared" si="1"/>
        <v>0.95818930766203925</v>
      </c>
      <c r="S44" s="65">
        <f t="shared" si="2"/>
        <v>0.15873015873015872</v>
      </c>
      <c r="T44" s="65"/>
      <c r="U44" s="65"/>
      <c r="V44" s="55"/>
    </row>
    <row r="45" spans="4:22" s="1" customFormat="1">
      <c r="D45" s="5"/>
      <c r="E45" s="5"/>
      <c r="F45" s="5"/>
      <c r="G45" s="5"/>
      <c r="H45" s="5"/>
      <c r="O45" s="55"/>
      <c r="P45" s="65">
        <v>20.5</v>
      </c>
      <c r="Q45" s="65">
        <f t="shared" si="0"/>
        <v>6.1302613989997375E-3</v>
      </c>
      <c r="R45" s="65">
        <f t="shared" si="1"/>
        <v>0.96137935318630163</v>
      </c>
      <c r="S45" s="65">
        <f t="shared" si="2"/>
        <v>0.15873015873015872</v>
      </c>
      <c r="T45" s="65"/>
      <c r="U45" s="65"/>
      <c r="V45" s="55"/>
    </row>
    <row r="46" spans="4:22" s="1" customFormat="1">
      <c r="D46" s="5"/>
      <c r="E46" s="5"/>
      <c r="F46" s="5"/>
      <c r="G46" s="5"/>
      <c r="H46" s="5"/>
      <c r="O46" s="55"/>
      <c r="P46" s="66">
        <v>21</v>
      </c>
      <c r="Q46" s="65">
        <f t="shared" si="0"/>
        <v>5.6625386265480009E-3</v>
      </c>
      <c r="R46" s="65">
        <f t="shared" si="1"/>
        <v>0.96432600665274759</v>
      </c>
      <c r="S46" s="65">
        <f t="shared" si="2"/>
        <v>0.15873015873015872</v>
      </c>
      <c r="T46" s="65"/>
      <c r="U46" s="65"/>
      <c r="V46" s="55"/>
    </row>
    <row r="47" spans="4:22" s="1" customFormat="1">
      <c r="D47" s="5"/>
      <c r="E47" s="5"/>
      <c r="F47" s="5"/>
      <c r="G47" s="5"/>
      <c r="H47" s="5"/>
      <c r="O47" s="55"/>
      <c r="P47" s="65">
        <v>21.5</v>
      </c>
      <c r="Q47" s="65">
        <f t="shared" si="0"/>
        <v>5.230501867731119E-3</v>
      </c>
      <c r="R47" s="65">
        <f t="shared" si="1"/>
        <v>0.96704783823329399</v>
      </c>
      <c r="S47" s="65">
        <f t="shared" si="2"/>
        <v>0.15873015873015872</v>
      </c>
      <c r="T47" s="65"/>
      <c r="U47" s="65"/>
      <c r="V47" s="55"/>
    </row>
    <row r="48" spans="4:22" s="1" customFormat="1">
      <c r="D48" s="5"/>
      <c r="E48" s="5"/>
      <c r="F48" s="5"/>
      <c r="G48" s="5"/>
      <c r="H48" s="5"/>
      <c r="O48" s="55"/>
      <c r="P48" s="66">
        <v>22</v>
      </c>
      <c r="Q48" s="65">
        <f t="shared" si="0"/>
        <v>4.8314283738523141E-3</v>
      </c>
      <c r="R48" s="65">
        <f t="shared" si="1"/>
        <v>0.96956200124473046</v>
      </c>
      <c r="S48" s="65">
        <f t="shared" si="2"/>
        <v>0.15873015873015872</v>
      </c>
      <c r="T48" s="65"/>
      <c r="U48" s="65"/>
      <c r="V48" s="55"/>
    </row>
    <row r="49" spans="4:22" s="1" customFormat="1">
      <c r="D49" s="5"/>
      <c r="E49" s="5"/>
      <c r="F49" s="5"/>
      <c r="G49" s="5"/>
      <c r="H49" s="5"/>
      <c r="O49" s="55"/>
      <c r="P49" s="65">
        <v>22.5</v>
      </c>
      <c r="Q49" s="65">
        <f t="shared" si="0"/>
        <v>4.4628031347574669E-3</v>
      </c>
      <c r="R49" s="65">
        <f t="shared" si="1"/>
        <v>0.97188434025102799</v>
      </c>
      <c r="S49" s="65">
        <f t="shared" si="2"/>
        <v>0.15873015873015872</v>
      </c>
      <c r="T49" s="65"/>
      <c r="U49" s="65"/>
      <c r="V49" s="55"/>
    </row>
    <row r="50" spans="4:22" s="1" customFormat="1">
      <c r="D50" s="5"/>
      <c r="E50" s="5"/>
      <c r="F50" s="5"/>
      <c r="G50" s="5"/>
      <c r="H50" s="5"/>
      <c r="O50" s="55"/>
      <c r="P50" s="66">
        <v>23</v>
      </c>
      <c r="Q50" s="65">
        <f t="shared" si="0"/>
        <v>4.1223030289323451E-3</v>
      </c>
      <c r="R50" s="65">
        <f t="shared" si="1"/>
        <v>0.97402949091772617</v>
      </c>
      <c r="S50" s="65">
        <f t="shared" si="2"/>
        <v>0.15873015873015872</v>
      </c>
      <c r="T50" s="65"/>
      <c r="U50" s="65"/>
      <c r="V50" s="55"/>
    </row>
    <row r="51" spans="4:22" s="1" customFormat="1">
      <c r="D51" s="5"/>
      <c r="E51" s="5"/>
      <c r="F51" s="5"/>
      <c r="G51" s="5"/>
      <c r="H51" s="5"/>
      <c r="O51" s="55"/>
      <c r="P51" s="65">
        <v>23.5</v>
      </c>
      <c r="Q51" s="65">
        <f t="shared" si="0"/>
        <v>3.8077821829056112E-3</v>
      </c>
      <c r="R51" s="65">
        <f t="shared" si="1"/>
        <v>0.97601097224769462</v>
      </c>
      <c r="S51" s="65">
        <f t="shared" si="2"/>
        <v>0.15873015873015872</v>
      </c>
      <c r="T51" s="65"/>
      <c r="U51" s="65"/>
      <c r="V51" s="55"/>
    </row>
    <row r="52" spans="4:22" s="1" customFormat="1">
      <c r="D52" s="5"/>
      <c r="E52" s="5"/>
      <c r="F52" s="5"/>
      <c r="G52" s="5"/>
      <c r="H52" s="5"/>
      <c r="O52" s="55"/>
      <c r="P52" s="66">
        <v>24</v>
      </c>
      <c r="Q52" s="65">
        <f t="shared" si="0"/>
        <v>3.5172584476907401E-3</v>
      </c>
      <c r="R52" s="65">
        <f t="shared" si="1"/>
        <v>0.97784127177954838</v>
      </c>
      <c r="S52" s="65">
        <f t="shared" si="2"/>
        <v>0.15873015873015872</v>
      </c>
      <c r="T52" s="65"/>
      <c r="U52" s="65"/>
      <c r="V52" s="55"/>
    </row>
    <row r="53" spans="4:22" s="1" customFormat="1">
      <c r="D53" s="5"/>
      <c r="E53" s="5"/>
      <c r="F53" s="5"/>
      <c r="G53" s="5"/>
      <c r="H53" s="5"/>
      <c r="O53" s="55"/>
      <c r="P53" s="65">
        <v>24.5</v>
      </c>
      <c r="Q53" s="65">
        <f t="shared" si="0"/>
        <v>3.2489009070397592E-3</v>
      </c>
      <c r="R53" s="65">
        <f t="shared" si="1"/>
        <v>0.9795319242856495</v>
      </c>
      <c r="S53" s="65">
        <f t="shared" si="2"/>
        <v>0.15873015873015872</v>
      </c>
      <c r="T53" s="65"/>
      <c r="U53" s="65"/>
      <c r="V53" s="55"/>
    </row>
    <row r="54" spans="4:22" s="1" customFormat="1">
      <c r="D54" s="5"/>
      <c r="E54" s="5"/>
      <c r="F54" s="5"/>
      <c r="G54" s="5"/>
      <c r="H54" s="5"/>
      <c r="O54" s="55"/>
      <c r="P54" s="66">
        <v>25</v>
      </c>
      <c r="Q54" s="65">
        <f t="shared" si="0"/>
        <v>3.0010183387842613E-3</v>
      </c>
      <c r="R54" s="65">
        <f t="shared" si="1"/>
        <v>0.9810935844656592</v>
      </c>
      <c r="S54" s="65">
        <f t="shared" si="2"/>
        <v>0.15873015873015872</v>
      </c>
      <c r="T54" s="65"/>
      <c r="U54" s="65"/>
      <c r="V54" s="55"/>
    </row>
    <row r="55" spans="4:22" s="1" customFormat="1">
      <c r="D55" s="5"/>
      <c r="E55" s="5"/>
      <c r="F55" s="5"/>
      <c r="G55" s="5"/>
      <c r="H55" s="5"/>
      <c r="O55" s="55"/>
      <c r="P55" s="65">
        <v>25.5</v>
      </c>
      <c r="Q55" s="65">
        <f t="shared" si="0"/>
        <v>2.7720485565456577E-3</v>
      </c>
      <c r="R55" s="65">
        <f t="shared" si="1"/>
        <v>0.9825360940937623</v>
      </c>
      <c r="S55" s="65">
        <f t="shared" si="2"/>
        <v>0.15873015873015872</v>
      </c>
      <c r="T55" s="65"/>
      <c r="U55" s="65"/>
      <c r="V55" s="55"/>
    </row>
    <row r="56" spans="4:22" s="1" customFormat="1">
      <c r="D56" s="5"/>
      <c r="E56" s="5"/>
      <c r="F56" s="5"/>
      <c r="G56" s="5"/>
      <c r="H56" s="5"/>
      <c r="O56" s="55"/>
      <c r="P56" s="66">
        <v>26</v>
      </c>
      <c r="Q56" s="65">
        <f t="shared" si="0"/>
        <v>2.5605485646448358E-3</v>
      </c>
      <c r="R56" s="65">
        <f t="shared" si="1"/>
        <v>0.98386854404273749</v>
      </c>
      <c r="S56" s="65">
        <f t="shared" si="2"/>
        <v>0.15873015873015872</v>
      </c>
      <c r="T56" s="65"/>
      <c r="U56" s="65"/>
      <c r="V56" s="55"/>
    </row>
    <row r="57" spans="4:22" s="1" customFormat="1">
      <c r="D57" s="5"/>
      <c r="E57" s="5"/>
      <c r="F57" s="5"/>
      <c r="G57" s="5"/>
      <c r="H57" s="5"/>
      <c r="O57" s="55"/>
      <c r="P57" s="65">
        <v>26.5</v>
      </c>
      <c r="Q57" s="65">
        <f t="shared" si="0"/>
        <v>2.365185464166213E-3</v>
      </c>
      <c r="R57" s="65">
        <f t="shared" si="1"/>
        <v>0.98509933157575291</v>
      </c>
      <c r="S57" s="65">
        <f t="shared" si="2"/>
        <v>0.15873015873015872</v>
      </c>
      <c r="T57" s="65"/>
      <c r="U57" s="65"/>
      <c r="V57" s="55"/>
    </row>
    <row r="58" spans="4:22" s="1" customFormat="1">
      <c r="D58" s="5"/>
      <c r="E58" s="5"/>
      <c r="F58" s="5"/>
      <c r="G58" s="5"/>
      <c r="H58" s="5"/>
      <c r="O58" s="55"/>
      <c r="P58" s="66">
        <v>27</v>
      </c>
      <c r="Q58" s="65">
        <f t="shared" si="0"/>
        <v>2.1847280528651432E-3</v>
      </c>
      <c r="R58" s="65">
        <f t="shared" si="1"/>
        <v>0.98623621326694955</v>
      </c>
      <c r="S58" s="65">
        <f t="shared" si="2"/>
        <v>0.15873015873015872</v>
      </c>
      <c r="T58" s="65"/>
      <c r="U58" s="65"/>
      <c r="V58" s="55"/>
    </row>
    <row r="59" spans="4:22" s="1" customFormat="1">
      <c r="D59" s="5"/>
      <c r="E59" s="5"/>
      <c r="F59" s="5"/>
      <c r="G59" s="5"/>
      <c r="H59" s="5"/>
      <c r="O59" s="55"/>
      <c r="P59" s="65">
        <v>27.5</v>
      </c>
      <c r="Q59" s="65">
        <f t="shared" si="0"/>
        <v>2.0180390659801954E-3</v>
      </c>
      <c r="R59" s="65">
        <f t="shared" si="1"/>
        <v>0.98728635388432473</v>
      </c>
      <c r="S59" s="65">
        <f t="shared" si="2"/>
        <v>0.15873015873015872</v>
      </c>
      <c r="T59" s="65"/>
      <c r="U59" s="65"/>
      <c r="V59" s="55"/>
    </row>
    <row r="60" spans="4:22" s="1" customFormat="1">
      <c r="D60" s="5"/>
      <c r="E60" s="5"/>
      <c r="F60" s="5"/>
      <c r="G60" s="5"/>
      <c r="H60" s="5"/>
      <c r="O60" s="55"/>
      <c r="P60" s="66">
        <v>28</v>
      </c>
      <c r="Q60" s="65">
        <f t="shared" si="0"/>
        <v>1.8640680090510095E-3</v>
      </c>
      <c r="R60" s="65">
        <f t="shared" si="1"/>
        <v>0.98825637154297863</v>
      </c>
      <c r="S60" s="65">
        <f t="shared" si="2"/>
        <v>0.15873015873015872</v>
      </c>
      <c r="T60" s="65"/>
      <c r="U60" s="65"/>
      <c r="V60" s="55"/>
    </row>
    <row r="61" spans="4:22" s="1" customFormat="1">
      <c r="D61" s="5"/>
      <c r="E61" s="5"/>
      <c r="F61" s="5"/>
      <c r="G61" s="5"/>
      <c r="H61" s="5"/>
      <c r="O61" s="55"/>
      <c r="P61" s="65">
        <v>28.5</v>
      </c>
      <c r="Q61" s="65">
        <f t="shared" si="0"/>
        <v>1.7218445375732376E-3</v>
      </c>
      <c r="R61" s="65">
        <f t="shared" si="1"/>
        <v>0.9891523794132886</v>
      </c>
      <c r="S61" s="65">
        <f t="shared" si="2"/>
        <v>0.15873015873015872</v>
      </c>
      <c r="T61" s="65"/>
      <c r="U61" s="65"/>
      <c r="V61" s="55"/>
    </row>
    <row r="62" spans="4:22" s="1" customFormat="1">
      <c r="D62" s="5"/>
      <c r="E62" s="5"/>
      <c r="F62" s="5"/>
      <c r="G62" s="5"/>
      <c r="H62" s="5"/>
      <c r="O62" s="55"/>
      <c r="P62" s="66">
        <v>29</v>
      </c>
      <c r="Q62" s="65">
        <f t="shared" si="0"/>
        <v>1.5904723417683347E-3</v>
      </c>
      <c r="R62" s="65">
        <f t="shared" si="1"/>
        <v>0.98998002424685949</v>
      </c>
      <c r="S62" s="65">
        <f t="shared" si="2"/>
        <v>0.15873015873015872</v>
      </c>
      <c r="T62" s="65"/>
      <c r="U62" s="65"/>
      <c r="V62" s="55"/>
    </row>
    <row r="63" spans="4:22" s="1" customFormat="1">
      <c r="D63" s="5"/>
      <c r="E63" s="5"/>
      <c r="F63" s="5"/>
      <c r="G63" s="5"/>
      <c r="H63" s="5"/>
      <c r="O63" s="55"/>
      <c r="P63" s="65">
        <v>29.5</v>
      </c>
      <c r="Q63" s="65">
        <f t="shared" si="0"/>
        <v>1.4691234979292984E-3</v>
      </c>
      <c r="R63" s="65">
        <f t="shared" si="1"/>
        <v>0.99074452196304541</v>
      </c>
      <c r="S63" s="65">
        <f t="shared" si="2"/>
        <v>0.15873015873015872</v>
      </c>
      <c r="T63" s="65"/>
      <c r="U63" s="65"/>
      <c r="V63" s="55"/>
    </row>
    <row r="64" spans="4:22" s="1" customFormat="1">
      <c r="D64" s="5"/>
      <c r="E64" s="5"/>
      <c r="F64" s="5"/>
      <c r="G64" s="5"/>
      <c r="H64" s="5"/>
      <c r="O64" s="55"/>
      <c r="P64" s="66">
        <v>30</v>
      </c>
      <c r="Q64" s="65">
        <f t="shared" si="0"/>
        <v>1.3570332507438177E-3</v>
      </c>
      <c r="R64" s="65">
        <f t="shared" si="1"/>
        <v>0.99145069052031398</v>
      </c>
      <c r="S64" s="65">
        <f t="shared" si="2"/>
        <v>0.15873015873015872</v>
      </c>
      <c r="T64" s="65"/>
      <c r="U64" s="65"/>
      <c r="V64" s="55"/>
    </row>
    <row r="65" spans="4:22" s="1" customFormat="1">
      <c r="D65" s="5"/>
      <c r="E65" s="5"/>
      <c r="F65" s="5"/>
      <c r="G65" s="5"/>
      <c r="H65" s="5"/>
      <c r="O65" s="55"/>
      <c r="P65" s="65">
        <v>30.5</v>
      </c>
      <c r="Q65" s="65">
        <f t="shared" si="0"/>
        <v>1.2534951937124069E-3</v>
      </c>
      <c r="R65" s="65">
        <f t="shared" si="1"/>
        <v>0.99210298027961186</v>
      </c>
      <c r="S65" s="65">
        <f t="shared" si="2"/>
        <v>0.15873015873015872</v>
      </c>
      <c r="T65" s="65"/>
      <c r="U65" s="65"/>
      <c r="V65" s="55"/>
    </row>
    <row r="66" spans="4:22" s="1" customFormat="1">
      <c r="D66" s="5"/>
      <c r="E66" s="5"/>
      <c r="F66" s="5"/>
      <c r="G66" s="5"/>
      <c r="H66" s="5"/>
      <c r="O66" s="55"/>
      <c r="P66" s="66">
        <v>31</v>
      </c>
      <c r="Q66" s="65">
        <f t="shared" si="0"/>
        <v>1.1578568172879113E-3</v>
      </c>
      <c r="R66" s="65">
        <f t="shared" si="1"/>
        <v>0.99270550205108621</v>
      </c>
      <c r="S66" s="65">
        <f t="shared" si="2"/>
        <v>0.15873015873015872</v>
      </c>
      <c r="T66" s="65"/>
      <c r="U66" s="65"/>
      <c r="V66" s="55"/>
    </row>
    <row r="67" spans="4:22" s="1" customFormat="1">
      <c r="D67" s="5"/>
      <c r="E67" s="5"/>
      <c r="F67" s="5"/>
      <c r="G67" s="5"/>
      <c r="H67" s="5"/>
      <c r="O67" s="55"/>
      <c r="P67" s="65">
        <v>31.5</v>
      </c>
      <c r="Q67" s="65">
        <f t="shared" si="0"/>
        <v>1.0695153966802328E-3</v>
      </c>
      <c r="R67" s="65">
        <f t="shared" si="1"/>
        <v>0.99326205300091452</v>
      </c>
      <c r="S67" s="65">
        <f t="shared" si="2"/>
        <v>0.15873015873015872</v>
      </c>
      <c r="T67" s="65"/>
      <c r="U67" s="65"/>
      <c r="V67" s="55"/>
    </row>
    <row r="68" spans="4:22" s="1" customFormat="1">
      <c r="D68" s="5"/>
      <c r="E68" s="5"/>
      <c r="F68" s="5"/>
      <c r="G68" s="5"/>
      <c r="H68" s="5"/>
      <c r="O68" s="55"/>
      <c r="P68" s="66">
        <v>32</v>
      </c>
      <c r="Q68" s="65">
        <f t="shared" si="0"/>
        <v>9.8791419341070835E-4</v>
      </c>
      <c r="R68" s="65">
        <f t="shared" si="1"/>
        <v>0.99377614058151253</v>
      </c>
      <c r="S68" s="65">
        <f t="shared" si="2"/>
        <v>0.15873015873015872</v>
      </c>
      <c r="T68" s="65"/>
      <c r="U68" s="65"/>
      <c r="V68" s="55"/>
    </row>
    <row r="69" spans="4:22" s="1" customFormat="1">
      <c r="D69" s="5"/>
      <c r="E69" s="5"/>
      <c r="F69" s="5"/>
      <c r="G69" s="5"/>
      <c r="H69" s="5"/>
      <c r="O69" s="55"/>
      <c r="P69" s="65">
        <v>32.5</v>
      </c>
      <c r="Q69" s="65">
        <f t="shared" ref="Q69:Q132" si="3">(1/$B$4)*EXP(-(1/$B$4)*P69)</f>
        <v>9.1253894667785737E-4</v>
      </c>
      <c r="R69" s="65">
        <f t="shared" ref="R69:R132" si="4">1-EXP(-(1/$B$4)*P69)</f>
        <v>0.99425100463592953</v>
      </c>
      <c r="S69" s="65">
        <f t="shared" ref="S69:S132" si="5">1/$B$4</f>
        <v>0.15873015873015872</v>
      </c>
      <c r="T69" s="65"/>
      <c r="U69" s="65"/>
      <c r="V69" s="55"/>
    </row>
    <row r="70" spans="4:22" s="1" customFormat="1">
      <c r="D70" s="5"/>
      <c r="E70" s="5"/>
      <c r="F70" s="5"/>
      <c r="G70" s="5"/>
      <c r="H70" s="5"/>
      <c r="O70" s="55"/>
      <c r="P70" s="66">
        <v>33</v>
      </c>
      <c r="Q70" s="65">
        <f t="shared" si="3"/>
        <v>8.4291463242267711E-4</v>
      </c>
      <c r="R70" s="65">
        <f t="shared" si="4"/>
        <v>0.99468963781573716</v>
      </c>
      <c r="S70" s="65">
        <f t="shared" si="5"/>
        <v>0.15873015873015872</v>
      </c>
      <c r="T70" s="65"/>
      <c r="U70" s="65"/>
      <c r="V70" s="55"/>
    </row>
    <row r="71" spans="4:22" s="1" customFormat="1">
      <c r="D71" s="5"/>
      <c r="E71" s="5"/>
      <c r="F71" s="5"/>
      <c r="G71" s="5"/>
      <c r="H71" s="5"/>
      <c r="O71" s="55"/>
      <c r="P71" s="65">
        <v>33.5</v>
      </c>
      <c r="Q71" s="65">
        <f t="shared" si="3"/>
        <v>7.7860246966870387E-4</v>
      </c>
      <c r="R71" s="65">
        <f t="shared" si="4"/>
        <v>0.99509480444108711</v>
      </c>
      <c r="S71" s="65">
        <f t="shared" si="5"/>
        <v>0.15873015873015872</v>
      </c>
      <c r="T71" s="65"/>
      <c r="U71" s="65"/>
      <c r="V71" s="55"/>
    </row>
    <row r="72" spans="4:22" s="1" customFormat="1">
      <c r="D72" s="5"/>
      <c r="E72" s="5"/>
      <c r="F72" s="5"/>
      <c r="G72" s="5"/>
      <c r="H72" s="5"/>
      <c r="O72" s="55"/>
      <c r="P72" s="66">
        <v>34</v>
      </c>
      <c r="Q72" s="65">
        <f t="shared" si="3"/>
        <v>7.1919715527042464E-4</v>
      </c>
      <c r="R72" s="65">
        <f t="shared" si="4"/>
        <v>0.9954690579217963</v>
      </c>
      <c r="S72" s="65">
        <f t="shared" si="5"/>
        <v>0.15873015873015872</v>
      </c>
      <c r="T72" s="65"/>
      <c r="U72" s="65"/>
      <c r="V72" s="55"/>
    </row>
    <row r="73" spans="4:22" s="1" customFormat="1">
      <c r="D73" s="5"/>
      <c r="E73" s="5"/>
      <c r="F73" s="5"/>
      <c r="G73" s="5"/>
      <c r="H73" s="5"/>
      <c r="O73" s="55"/>
      <c r="P73" s="65">
        <v>34.5</v>
      </c>
      <c r="Q73" s="65">
        <f t="shared" si="3"/>
        <v>6.6432430964309533E-4</v>
      </c>
      <c r="R73" s="65">
        <f t="shared" si="4"/>
        <v>0.99581475684924847</v>
      </c>
      <c r="S73" s="65">
        <f t="shared" si="5"/>
        <v>0.15873015873015872</v>
      </c>
      <c r="T73" s="65"/>
      <c r="U73" s="65"/>
      <c r="V73" s="55"/>
    </row>
    <row r="74" spans="4:22" s="1" customFormat="1">
      <c r="D74" s="5"/>
      <c r="E74" s="5"/>
      <c r="F74" s="5"/>
      <c r="G74" s="5"/>
      <c r="H74" s="5"/>
      <c r="O74" s="55"/>
      <c r="P74" s="66">
        <v>35</v>
      </c>
      <c r="Q74" s="65">
        <f t="shared" si="3"/>
        <v>6.1363811737663609E-4</v>
      </c>
      <c r="R74" s="65">
        <f t="shared" si="4"/>
        <v>0.99613407986052716</v>
      </c>
      <c r="S74" s="65">
        <f t="shared" si="5"/>
        <v>0.15873015873015872</v>
      </c>
      <c r="T74" s="65"/>
      <c r="U74" s="65"/>
      <c r="V74" s="55"/>
    </row>
    <row r="75" spans="4:22" s="1" customFormat="1">
      <c r="D75" s="5"/>
      <c r="E75" s="5"/>
      <c r="F75" s="5"/>
      <c r="G75" s="5"/>
      <c r="H75" s="5"/>
      <c r="O75" s="55"/>
      <c r="P75" s="65">
        <v>35.5</v>
      </c>
      <c r="Q75" s="65">
        <f t="shared" si="3"/>
        <v>5.668191478644559E-4</v>
      </c>
      <c r="R75" s="65">
        <f t="shared" si="4"/>
        <v>0.99642903936845395</v>
      </c>
      <c r="S75" s="65">
        <f t="shared" si="5"/>
        <v>0.15873015873015872</v>
      </c>
      <c r="T75" s="65"/>
      <c r="U75" s="65"/>
      <c r="V75" s="55"/>
    </row>
    <row r="76" spans="4:22" s="1" customFormat="1">
      <c r="D76" s="5"/>
      <c r="E76" s="5"/>
      <c r="F76" s="5"/>
      <c r="G76" s="5"/>
      <c r="H76" s="5"/>
      <c r="O76" s="55"/>
      <c r="P76" s="66">
        <v>36</v>
      </c>
      <c r="Q76" s="65">
        <f t="shared" si="3"/>
        <v>5.2357234221255455E-4</v>
      </c>
      <c r="R76" s="65">
        <f t="shared" si="4"/>
        <v>0.99670149424406096</v>
      </c>
      <c r="S76" s="65">
        <f t="shared" si="5"/>
        <v>0.15873015873015872</v>
      </c>
      <c r="T76" s="65"/>
      <c r="U76" s="65"/>
      <c r="V76" s="55"/>
    </row>
    <row r="77" spans="4:22" s="1" customFormat="1">
      <c r="D77" s="5"/>
      <c r="E77" s="5"/>
      <c r="F77" s="5"/>
      <c r="G77" s="5"/>
      <c r="H77" s="5"/>
      <c r="O77" s="55"/>
      <c r="P77" s="65">
        <v>36.5</v>
      </c>
      <c r="Q77" s="65">
        <f t="shared" si="3"/>
        <v>4.8362515374214689E-4</v>
      </c>
      <c r="R77" s="65">
        <f t="shared" si="4"/>
        <v>0.99695316153142444</v>
      </c>
      <c r="S77" s="65">
        <f t="shared" si="5"/>
        <v>0.15873015873015872</v>
      </c>
      <c r="T77" s="65"/>
      <c r="U77" s="65"/>
      <c r="V77" s="55"/>
    </row>
    <row r="78" spans="4:22" s="1" customFormat="1">
      <c r="D78" s="5"/>
      <c r="E78" s="5"/>
      <c r="F78" s="5"/>
      <c r="G78" s="5"/>
      <c r="H78" s="5"/>
      <c r="O78" s="55"/>
      <c r="P78" s="66">
        <v>37</v>
      </c>
      <c r="Q78" s="65">
        <f t="shared" si="3"/>
        <v>4.4672583036703222E-4</v>
      </c>
      <c r="R78" s="65">
        <f t="shared" si="4"/>
        <v>0.99718562726868765</v>
      </c>
      <c r="S78" s="65">
        <f t="shared" si="5"/>
        <v>0.15873015873015872</v>
      </c>
      <c r="T78" s="65"/>
      <c r="U78" s="65"/>
      <c r="V78" s="55"/>
    </row>
    <row r="79" spans="4:22" s="1" customFormat="1">
      <c r="D79" s="5"/>
      <c r="E79" s="5"/>
      <c r="F79" s="5"/>
      <c r="G79" s="5"/>
      <c r="H79" s="5"/>
      <c r="O79" s="55"/>
      <c r="P79" s="65">
        <v>37.5</v>
      </c>
      <c r="Q79" s="65">
        <f t="shared" si="3"/>
        <v>4.1264182802103682E-4</v>
      </c>
      <c r="R79" s="65">
        <f t="shared" si="4"/>
        <v>0.99740035648346748</v>
      </c>
      <c r="S79" s="65">
        <f t="shared" si="5"/>
        <v>0.15873015873015872</v>
      </c>
      <c r="T79" s="65"/>
      <c r="U79" s="65"/>
      <c r="V79" s="55"/>
    </row>
    <row r="80" spans="4:22" s="1" customFormat="1">
      <c r="D80" s="5"/>
      <c r="E80" s="5"/>
      <c r="F80" s="5"/>
      <c r="G80" s="5"/>
      <c r="H80" s="5"/>
      <c r="O80" s="55"/>
      <c r="P80" s="66">
        <v>38</v>
      </c>
      <c r="Q80" s="65">
        <f t="shared" si="3"/>
        <v>3.8115834513675954E-4</v>
      </c>
      <c r="R80" s="65">
        <f t="shared" si="4"/>
        <v>0.99759870242563842</v>
      </c>
      <c r="S80" s="65">
        <f t="shared" si="5"/>
        <v>0.15873015873015872</v>
      </c>
      <c r="T80" s="65"/>
      <c r="U80" s="65"/>
      <c r="V80" s="55"/>
    </row>
    <row r="81" spans="4:22" s="1" customFormat="1">
      <c r="D81" s="5"/>
      <c r="E81" s="5"/>
      <c r="F81" s="5"/>
      <c r="G81" s="5"/>
      <c r="H81" s="5"/>
      <c r="O81" s="55"/>
      <c r="P81" s="65">
        <v>38.5</v>
      </c>
      <c r="Q81" s="65">
        <f t="shared" si="3"/>
        <v>3.5207696893972332E-4</v>
      </c>
      <c r="R81" s="65">
        <f t="shared" si="4"/>
        <v>0.99778191509567971</v>
      </c>
      <c r="S81" s="65">
        <f t="shared" si="5"/>
        <v>0.15873015873015872</v>
      </c>
      <c r="T81" s="65"/>
      <c r="U81" s="65"/>
      <c r="V81" s="55"/>
    </row>
    <row r="82" spans="4:22" s="1" customFormat="1">
      <c r="D82" s="5"/>
      <c r="E82" s="5"/>
      <c r="F82" s="5"/>
      <c r="G82" s="5"/>
      <c r="H82" s="5"/>
      <c r="O82" s="55"/>
      <c r="P82" s="66">
        <v>39</v>
      </c>
      <c r="Q82" s="65">
        <f t="shared" si="3"/>
        <v>3.2521442502670837E-4</v>
      </c>
      <c r="R82" s="65">
        <f t="shared" si="4"/>
        <v>0.99795114912233174</v>
      </c>
      <c r="S82" s="65">
        <f t="shared" si="5"/>
        <v>0.15873015873015872</v>
      </c>
      <c r="T82" s="65"/>
      <c r="U82" s="65"/>
      <c r="V82" s="55"/>
    </row>
    <row r="83" spans="4:22" s="1" customFormat="1">
      <c r="D83" s="5"/>
      <c r="E83" s="5"/>
      <c r="F83" s="5"/>
      <c r="G83" s="5"/>
      <c r="H83" s="5"/>
      <c r="O83" s="55"/>
      <c r="P83" s="65">
        <v>39.5</v>
      </c>
      <c r="Q83" s="65">
        <f t="shared" si="3"/>
        <v>3.0040142234796275E-4</v>
      </c>
      <c r="R83" s="65">
        <f t="shared" si="4"/>
        <v>0.99810747103920783</v>
      </c>
      <c r="S83" s="65">
        <f t="shared" si="5"/>
        <v>0.15873015873015872</v>
      </c>
      <c r="T83" s="65"/>
      <c r="U83" s="65"/>
      <c r="V83" s="55"/>
    </row>
    <row r="84" spans="4:22" s="1" customFormat="1">
      <c r="D84" s="5"/>
      <c r="E84" s="5"/>
      <c r="F84" s="5"/>
      <c r="G84" s="5"/>
      <c r="H84" s="5"/>
      <c r="O84" s="55"/>
      <c r="P84" s="66">
        <v>40</v>
      </c>
      <c r="Q84" s="65">
        <f t="shared" si="3"/>
        <v>2.7748158631422367E-4</v>
      </c>
      <c r="R84" s="65">
        <f t="shared" si="4"/>
        <v>0.9982518660062204</v>
      </c>
      <c r="S84" s="65">
        <f t="shared" si="5"/>
        <v>0.15873015873015872</v>
      </c>
      <c r="T84" s="65"/>
      <c r="U84" s="65"/>
      <c r="V84" s="55"/>
    </row>
    <row r="85" spans="4:22" s="1" customFormat="1">
      <c r="D85" s="5"/>
      <c r="E85" s="5"/>
      <c r="F85" s="5"/>
      <c r="G85" s="5"/>
      <c r="H85" s="5"/>
      <c r="O85" s="55"/>
      <c r="P85" s="65">
        <v>40.5</v>
      </c>
      <c r="Q85" s="65">
        <f t="shared" si="3"/>
        <v>2.5631047330485493E-4</v>
      </c>
      <c r="R85" s="65">
        <f t="shared" si="4"/>
        <v>0.99838524401817941</v>
      </c>
      <c r="S85" s="65">
        <f t="shared" si="5"/>
        <v>0.15873015873015872</v>
      </c>
      <c r="T85" s="65"/>
      <c r="U85" s="65"/>
      <c r="V85" s="55"/>
    </row>
    <row r="86" spans="4:22" s="1" customFormat="1">
      <c r="D86" s="5"/>
      <c r="E86" s="5"/>
      <c r="F86" s="5"/>
      <c r="G86" s="5"/>
      <c r="H86" s="5"/>
      <c r="O86" s="55"/>
      <c r="P86" s="66">
        <v>41</v>
      </c>
      <c r="Q86" s="65">
        <f t="shared" si="3"/>
        <v>2.3675466036641717E-4</v>
      </c>
      <c r="R86" s="65">
        <f t="shared" si="4"/>
        <v>0.99850844563969154</v>
      </c>
      <c r="S86" s="65">
        <f t="shared" si="5"/>
        <v>0.15873015873015872</v>
      </c>
      <c r="T86" s="65"/>
      <c r="U86" s="65"/>
      <c r="V86" s="55"/>
    </row>
    <row r="87" spans="4:22" s="1" customFormat="1">
      <c r="D87" s="5"/>
      <c r="E87" s="5"/>
      <c r="F87" s="5"/>
      <c r="G87" s="5"/>
      <c r="H87" s="5"/>
      <c r="O87" s="55"/>
      <c r="P87" s="65">
        <v>41.5</v>
      </c>
      <c r="Q87" s="65">
        <f t="shared" si="3"/>
        <v>2.1869090436483487E-4</v>
      </c>
      <c r="R87" s="65">
        <f t="shared" si="4"/>
        <v>0.99862224730250149</v>
      </c>
      <c r="S87" s="65">
        <f t="shared" si="5"/>
        <v>0.15873015873015872</v>
      </c>
      <c r="T87" s="65"/>
      <c r="U87" s="65"/>
      <c r="V87" s="55"/>
    </row>
    <row r="88" spans="4:22" s="1" customFormat="1">
      <c r="D88" s="5"/>
      <c r="E88" s="5"/>
      <c r="F88" s="5"/>
      <c r="G88" s="5"/>
      <c r="H88" s="5"/>
      <c r="O88" s="55"/>
      <c r="P88" s="66">
        <v>42</v>
      </c>
      <c r="Q88" s="65">
        <f t="shared" si="3"/>
        <v>2.0200536529203317E-4</v>
      </c>
      <c r="R88" s="65">
        <f t="shared" si="4"/>
        <v>0.9987273661986602</v>
      </c>
      <c r="S88" s="65">
        <f t="shared" si="5"/>
        <v>0.15873015873015872</v>
      </c>
      <c r="T88" s="65"/>
      <c r="U88" s="65"/>
      <c r="V88" s="55"/>
    </row>
    <row r="89" spans="4:22" s="1" customFormat="1">
      <c r="D89" s="5"/>
      <c r="E89" s="5"/>
      <c r="F89" s="5"/>
      <c r="G89" s="5"/>
      <c r="H89" s="5"/>
      <c r="O89" s="55"/>
      <c r="P89" s="65">
        <v>42.5</v>
      </c>
      <c r="Q89" s="65">
        <f t="shared" si="3"/>
        <v>1.8659288883223114E-4</v>
      </c>
      <c r="R89" s="65">
        <f t="shared" si="4"/>
        <v>0.99882446480035691</v>
      </c>
      <c r="S89" s="65">
        <f t="shared" si="5"/>
        <v>0.15873015873015872</v>
      </c>
      <c r="T89" s="65"/>
      <c r="U89" s="65"/>
      <c r="V89" s="55"/>
    </row>
    <row r="90" spans="4:22" s="1" customFormat="1">
      <c r="D90" s="5"/>
      <c r="E90" s="5"/>
      <c r="F90" s="5"/>
      <c r="G90" s="5"/>
      <c r="H90" s="5"/>
      <c r="O90" s="55"/>
      <c r="P90" s="66">
        <v>43</v>
      </c>
      <c r="Q90" s="65">
        <f t="shared" si="3"/>
        <v>1.7235634366653398E-4</v>
      </c>
      <c r="R90" s="65">
        <f t="shared" si="4"/>
        <v>0.99891415503490089</v>
      </c>
      <c r="S90" s="65">
        <f t="shared" si="5"/>
        <v>0.15873015873015872</v>
      </c>
      <c r="T90" s="65"/>
      <c r="U90" s="65"/>
      <c r="V90" s="55"/>
    </row>
    <row r="91" spans="4:22" s="1" customFormat="1">
      <c r="D91" s="5"/>
      <c r="E91" s="5"/>
      <c r="F91" s="5"/>
      <c r="G91" s="5"/>
      <c r="H91" s="5"/>
      <c r="O91" s="55"/>
      <c r="P91" s="65">
        <v>43.5</v>
      </c>
      <c r="Q91" s="65">
        <f t="shared" si="3"/>
        <v>1.592060093394351E-4</v>
      </c>
      <c r="R91" s="65">
        <f t="shared" si="4"/>
        <v>0.99899700214116161</v>
      </c>
      <c r="S91" s="65">
        <f t="shared" si="5"/>
        <v>0.15873015873015872</v>
      </c>
      <c r="T91" s="65"/>
      <c r="U91" s="65"/>
      <c r="V91" s="55"/>
    </row>
    <row r="92" spans="4:22" s="1" customFormat="1">
      <c r="D92" s="5"/>
      <c r="E92" s="5"/>
      <c r="F92" s="5"/>
      <c r="G92" s="5"/>
      <c r="H92" s="5"/>
      <c r="O92" s="55"/>
      <c r="P92" s="66">
        <v>44</v>
      </c>
      <c r="Q92" s="65">
        <f t="shared" si="3"/>
        <v>1.4705901082949087E-4</v>
      </c>
      <c r="R92" s="65">
        <f t="shared" si="4"/>
        <v>0.9990735282317742</v>
      </c>
      <c r="S92" s="65">
        <f t="shared" si="5"/>
        <v>0.15873015873015872</v>
      </c>
      <c r="T92" s="65"/>
      <c r="U92" s="65"/>
      <c r="V92" s="55"/>
    </row>
    <row r="93" spans="4:22" s="1" customFormat="1">
      <c r="D93" s="5"/>
      <c r="E93" s="5"/>
      <c r="F93" s="5"/>
      <c r="G93" s="5"/>
      <c r="H93" s="5"/>
      <c r="O93" s="55"/>
      <c r="P93" s="65">
        <v>44.5</v>
      </c>
      <c r="Q93" s="65">
        <f t="shared" si="3"/>
        <v>1.3583879626076096E-4</v>
      </c>
      <c r="R93" s="65">
        <f t="shared" si="4"/>
        <v>0.99914421558355726</v>
      </c>
      <c r="S93" s="65">
        <f t="shared" si="5"/>
        <v>0.15873015873015872</v>
      </c>
      <c r="T93" s="65"/>
      <c r="U93" s="65"/>
      <c r="V93" s="55"/>
    </row>
    <row r="94" spans="4:22" s="1" customFormat="1">
      <c r="D94" s="5"/>
      <c r="E94" s="5"/>
      <c r="F94" s="5"/>
      <c r="G94" s="5"/>
      <c r="H94" s="5"/>
      <c r="O94" s="55"/>
      <c r="P94" s="66">
        <v>45</v>
      </c>
      <c r="Q94" s="65">
        <f t="shared" si="3"/>
        <v>1.2547465446348681E-4</v>
      </c>
      <c r="R94" s="65">
        <f t="shared" si="4"/>
        <v>0.99920950967688005</v>
      </c>
      <c r="S94" s="65">
        <f t="shared" si="5"/>
        <v>0.15873015873015872</v>
      </c>
      <c r="T94" s="65"/>
      <c r="U94" s="65"/>
      <c r="V94" s="55"/>
    </row>
    <row r="95" spans="4:22" s="1" customFormat="1">
      <c r="D95" s="5"/>
      <c r="E95" s="5"/>
      <c r="F95" s="5"/>
      <c r="G95" s="5"/>
      <c r="H95" s="5"/>
      <c r="O95" s="55"/>
      <c r="P95" s="65">
        <v>45.5</v>
      </c>
      <c r="Q95" s="65">
        <f t="shared" si="3"/>
        <v>1.1590126934361874E-4</v>
      </c>
      <c r="R95" s="65">
        <f t="shared" si="4"/>
        <v>0.99926982200313519</v>
      </c>
      <c r="S95" s="65">
        <f t="shared" si="5"/>
        <v>0.15873015873015872</v>
      </c>
      <c r="T95" s="65"/>
      <c r="U95" s="65"/>
      <c r="V95" s="55"/>
    </row>
    <row r="96" spans="4:22" s="1" customFormat="1">
      <c r="D96" s="5"/>
      <c r="E96" s="5"/>
      <c r="F96" s="5"/>
      <c r="G96" s="5"/>
      <c r="H96" s="5"/>
      <c r="O96" s="55"/>
      <c r="P96" s="66">
        <v>46</v>
      </c>
      <c r="Q96" s="65">
        <f t="shared" si="3"/>
        <v>1.0705830825277217E-4</v>
      </c>
      <c r="R96" s="65">
        <f t="shared" si="4"/>
        <v>0.9993255326580075</v>
      </c>
      <c r="S96" s="65">
        <f t="shared" si="5"/>
        <v>0.15873015873015872</v>
      </c>
      <c r="T96" s="65"/>
      <c r="U96" s="65"/>
      <c r="V96" s="55"/>
    </row>
    <row r="97" spans="4:22" s="1" customFormat="1">
      <c r="D97" s="5"/>
      <c r="E97" s="5"/>
      <c r="F97" s="5"/>
      <c r="G97" s="5"/>
      <c r="H97" s="5"/>
      <c r="O97" s="55"/>
      <c r="P97" s="65">
        <v>46.5</v>
      </c>
      <c r="Q97" s="65">
        <f t="shared" si="3"/>
        <v>9.8890041764470446E-5</v>
      </c>
      <c r="R97" s="65">
        <f t="shared" si="4"/>
        <v>0.99937699273688385</v>
      </c>
      <c r="S97" s="65">
        <f t="shared" si="5"/>
        <v>0.15873015873015872</v>
      </c>
      <c r="T97" s="65"/>
      <c r="U97" s="65"/>
      <c r="V97" s="55"/>
    </row>
    <row r="98" spans="4:22" s="1" customFormat="1">
      <c r="D98" s="5"/>
      <c r="E98" s="5"/>
      <c r="F98" s="5"/>
      <c r="G98" s="5"/>
      <c r="H98" s="5"/>
      <c r="O98" s="55"/>
      <c r="P98" s="66">
        <v>47</v>
      </c>
      <c r="Q98" s="65">
        <f t="shared" si="3"/>
        <v>9.1344992460456575E-5</v>
      </c>
      <c r="R98" s="65">
        <f t="shared" si="4"/>
        <v>0.99942452654749914</v>
      </c>
      <c r="S98" s="65">
        <f t="shared" si="5"/>
        <v>0.15873015873015872</v>
      </c>
      <c r="T98" s="65"/>
      <c r="U98" s="65"/>
      <c r="V98" s="55"/>
    </row>
    <row r="99" spans="4:22" s="1" customFormat="1">
      <c r="D99" s="5"/>
      <c r="E99" s="5"/>
      <c r="F99" s="5"/>
      <c r="G99" s="5"/>
      <c r="H99" s="5"/>
      <c r="O99" s="55"/>
      <c r="P99" s="65">
        <v>47.5</v>
      </c>
      <c r="Q99" s="65">
        <f t="shared" si="3"/>
        <v>8.4375610513683585E-5</v>
      </c>
      <c r="R99" s="65">
        <f t="shared" si="4"/>
        <v>0.99946843365376381</v>
      </c>
      <c r="S99" s="65">
        <f t="shared" si="5"/>
        <v>0.15873015873015872</v>
      </c>
      <c r="T99" s="65"/>
      <c r="U99" s="65"/>
      <c r="V99" s="55"/>
    </row>
    <row r="100" spans="4:22" s="1" customFormat="1">
      <c r="D100" s="5"/>
      <c r="E100" s="5"/>
      <c r="F100" s="5"/>
      <c r="G100" s="5"/>
      <c r="H100" s="5"/>
      <c r="O100" s="55"/>
      <c r="P100" s="66">
        <v>48</v>
      </c>
      <c r="Q100" s="65">
        <f t="shared" si="3"/>
        <v>7.7937974023466818E-5</v>
      </c>
      <c r="R100" s="65">
        <f t="shared" si="4"/>
        <v>0.99950899076365218</v>
      </c>
      <c r="S100" s="65">
        <f t="shared" si="5"/>
        <v>0.15873015873015872</v>
      </c>
      <c r="T100" s="65"/>
      <c r="U100" s="65"/>
      <c r="V100" s="55"/>
    </row>
    <row r="101" spans="4:22" s="1" customFormat="1">
      <c r="D101" s="5"/>
      <c r="E101" s="5"/>
      <c r="F101" s="5"/>
      <c r="G101" s="5"/>
      <c r="H101" s="5"/>
      <c r="O101" s="55"/>
      <c r="P101" s="65">
        <v>48.5</v>
      </c>
      <c r="Q101" s="65">
        <f t="shared" si="3"/>
        <v>7.1991512214272959E-5</v>
      </c>
      <c r="R101" s="65">
        <f t="shared" si="4"/>
        <v>0.99954645347305004</v>
      </c>
      <c r="S101" s="65">
        <f t="shared" si="5"/>
        <v>0.15873015873015872</v>
      </c>
      <c r="T101" s="65"/>
      <c r="U101" s="65"/>
      <c r="V101" s="55"/>
    </row>
    <row r="102" spans="4:22" s="1" customFormat="1">
      <c r="D102" s="5"/>
      <c r="E102" s="5"/>
      <c r="F102" s="5"/>
      <c r="G102" s="5"/>
      <c r="H102" s="5"/>
      <c r="O102" s="55"/>
      <c r="P102" s="66">
        <v>49</v>
      </c>
      <c r="Q102" s="65">
        <f t="shared" si="3"/>
        <v>6.6498749753711765E-5</v>
      </c>
      <c r="R102" s="65">
        <f t="shared" si="4"/>
        <v>0.9995810578765516</v>
      </c>
      <c r="S102" s="65">
        <f t="shared" si="5"/>
        <v>0.15873015873015872</v>
      </c>
      <c r="T102" s="65"/>
      <c r="U102" s="65"/>
      <c r="V102" s="55"/>
    </row>
    <row r="103" spans="4:22" s="1" customFormat="1">
      <c r="D103" s="5"/>
      <c r="E103" s="5"/>
      <c r="F103" s="5"/>
      <c r="G103" s="5"/>
      <c r="H103" s="5"/>
      <c r="O103" s="55"/>
      <c r="P103" s="65">
        <v>49.5</v>
      </c>
      <c r="Q103" s="65">
        <f t="shared" si="3"/>
        <v>6.1425070578390573E-5</v>
      </c>
      <c r="R103" s="65">
        <f t="shared" si="4"/>
        <v>0.99961302205535618</v>
      </c>
      <c r="S103" s="65">
        <f t="shared" si="5"/>
        <v>0.15873015873015872</v>
      </c>
      <c r="T103" s="65"/>
      <c r="U103" s="65"/>
      <c r="V103" s="55"/>
    </row>
    <row r="104" spans="4:22" s="1" customFormat="1">
      <c r="D104" s="5"/>
      <c r="E104" s="5"/>
      <c r="F104" s="5"/>
      <c r="G104" s="5"/>
      <c r="H104" s="5"/>
      <c r="O104" s="55"/>
      <c r="P104" s="66">
        <v>50</v>
      </c>
      <c r="Q104" s="65">
        <f t="shared" si="3"/>
        <v>5.6738499739232524E-5</v>
      </c>
      <c r="R104" s="65">
        <f t="shared" si="4"/>
        <v>0.99964254745164283</v>
      </c>
      <c r="S104" s="65">
        <f t="shared" si="5"/>
        <v>0.15873015873015872</v>
      </c>
      <c r="T104" s="65"/>
      <c r="U104" s="65"/>
      <c r="V104" s="55"/>
    </row>
    <row r="105" spans="4:22" s="1" customFormat="1">
      <c r="D105" s="5"/>
      <c r="E105" s="5"/>
      <c r="F105" s="5"/>
      <c r="G105" s="5"/>
      <c r="H105" s="5"/>
      <c r="O105" s="55"/>
      <c r="P105" s="65">
        <v>50.5</v>
      </c>
      <c r="Q105" s="65">
        <f t="shared" si="3"/>
        <v>5.2409501891421936E-5</v>
      </c>
      <c r="R105" s="65">
        <f t="shared" si="4"/>
        <v>0.99966982013808403</v>
      </c>
      <c r="S105" s="65">
        <f t="shared" si="5"/>
        <v>0.15873015873015872</v>
      </c>
      <c r="T105" s="65"/>
      <c r="U105" s="65"/>
      <c r="V105" s="55"/>
    </row>
    <row r="106" spans="4:22" s="1" customFormat="1">
      <c r="D106" s="5"/>
      <c r="E106" s="5"/>
      <c r="F106" s="5"/>
      <c r="G106" s="5"/>
      <c r="H106" s="5"/>
      <c r="O106" s="55"/>
      <c r="P106" s="66">
        <v>51</v>
      </c>
      <c r="Q106" s="65">
        <f t="shared" si="3"/>
        <v>4.8410795159035261E-5</v>
      </c>
      <c r="R106" s="65">
        <f t="shared" si="4"/>
        <v>0.99969501199049804</v>
      </c>
      <c r="S106" s="65">
        <f t="shared" si="5"/>
        <v>0.15873015873015872</v>
      </c>
      <c r="T106" s="65"/>
      <c r="U106" s="65"/>
      <c r="V106" s="55"/>
    </row>
    <row r="107" spans="4:22" s="1" customFormat="1">
      <c r="D107" s="5"/>
      <c r="E107" s="5"/>
      <c r="F107" s="5"/>
      <c r="G107" s="5"/>
      <c r="H107" s="5"/>
      <c r="O107" s="55"/>
      <c r="P107" s="65">
        <v>51.5</v>
      </c>
      <c r="Q107" s="65">
        <f t="shared" si="3"/>
        <v>4.4717179201309281E-5</v>
      </c>
      <c r="R107" s="65">
        <f t="shared" si="4"/>
        <v>0.99971828177103172</v>
      </c>
      <c r="S107" s="65">
        <f t="shared" si="5"/>
        <v>0.15873015873015872</v>
      </c>
      <c r="T107" s="65"/>
      <c r="U107" s="65"/>
      <c r="V107" s="55"/>
    </row>
    <row r="108" spans="4:22" s="1" customFormat="1">
      <c r="D108" s="5"/>
      <c r="E108" s="5"/>
      <c r="F108" s="5"/>
      <c r="G108" s="5"/>
      <c r="H108" s="5"/>
      <c r="O108" s="55"/>
      <c r="P108" s="66">
        <v>52</v>
      </c>
      <c r="Q108" s="65">
        <f t="shared" si="3"/>
        <v>4.1305376396999796E-5</v>
      </c>
      <c r="R108" s="65">
        <f t="shared" si="4"/>
        <v>0.99973977612869891</v>
      </c>
      <c r="S108" s="65">
        <f t="shared" si="5"/>
        <v>0.15873015873015872</v>
      </c>
      <c r="T108" s="65"/>
      <c r="U108" s="65"/>
      <c r="V108" s="55"/>
    </row>
    <row r="109" spans="4:22" s="1" customFormat="1">
      <c r="D109" s="5"/>
      <c r="E109" s="5"/>
      <c r="F109" s="5"/>
      <c r="G109" s="5"/>
      <c r="H109" s="5"/>
      <c r="O109" s="55"/>
      <c r="P109" s="65">
        <v>52.5</v>
      </c>
      <c r="Q109" s="65">
        <f t="shared" si="3"/>
        <v>3.815388514595468E-5</v>
      </c>
      <c r="R109" s="65">
        <f t="shared" si="4"/>
        <v>0.99975963052358052</v>
      </c>
      <c r="S109" s="65">
        <f t="shared" si="5"/>
        <v>0.15873015873015872</v>
      </c>
      <c r="T109" s="65"/>
      <c r="U109" s="65"/>
      <c r="V109" s="55"/>
    </row>
    <row r="110" spans="4:22" s="1" customFormat="1">
      <c r="D110" s="5"/>
      <c r="E110" s="5"/>
      <c r="F110" s="5"/>
      <c r="G110" s="5"/>
      <c r="H110" s="5"/>
      <c r="O110" s="55"/>
      <c r="P110" s="66">
        <v>53</v>
      </c>
      <c r="Q110" s="65">
        <f t="shared" si="3"/>
        <v>3.5242844363389807E-5</v>
      </c>
      <c r="R110" s="65">
        <f t="shared" si="4"/>
        <v>0.99977797008051061</v>
      </c>
      <c r="S110" s="65">
        <f t="shared" si="5"/>
        <v>0.15873015873015872</v>
      </c>
      <c r="T110" s="65"/>
      <c r="U110" s="65"/>
      <c r="V110" s="55"/>
    </row>
    <row r="111" spans="4:22" s="1" customFormat="1">
      <c r="D111" s="5"/>
      <c r="E111" s="5"/>
      <c r="F111" s="5"/>
      <c r="G111" s="5"/>
      <c r="H111" s="5"/>
      <c r="O111" s="55"/>
      <c r="P111" s="65">
        <v>53.5</v>
      </c>
      <c r="Q111" s="65">
        <f t="shared" si="3"/>
        <v>3.2553908312894583E-5</v>
      </c>
      <c r="R111" s="65">
        <f t="shared" si="4"/>
        <v>0.9997949103776288</v>
      </c>
      <c r="S111" s="65">
        <f t="shared" si="5"/>
        <v>0.15873015873015872</v>
      </c>
      <c r="T111" s="65"/>
      <c r="U111" s="65"/>
      <c r="V111" s="55"/>
    </row>
    <row r="112" spans="4:22" s="1" customFormat="1">
      <c r="D112" s="5"/>
      <c r="E112" s="5"/>
      <c r="F112" s="5"/>
      <c r="G112" s="5"/>
      <c r="H112" s="5"/>
      <c r="O112" s="55"/>
      <c r="P112" s="66">
        <v>54</v>
      </c>
      <c r="Q112" s="65">
        <f t="shared" si="3"/>
        <v>3.007013098934829E-5</v>
      </c>
      <c r="R112" s="65">
        <f t="shared" si="4"/>
        <v>0.99981055817476716</v>
      </c>
      <c r="S112" s="65">
        <f t="shared" si="5"/>
        <v>0.15873015873015872</v>
      </c>
      <c r="T112" s="65"/>
      <c r="U112" s="65"/>
      <c r="V112" s="55"/>
    </row>
    <row r="113" spans="4:22" s="1" customFormat="1">
      <c r="D113" s="5"/>
      <c r="E113" s="5"/>
      <c r="F113" s="5"/>
      <c r="G113" s="5"/>
      <c r="H113" s="5"/>
      <c r="O113" s="55"/>
      <c r="P113" s="65">
        <v>54.5</v>
      </c>
      <c r="Q113" s="65">
        <f t="shared" si="3"/>
        <v>2.777585932311564E-5</v>
      </c>
      <c r="R113" s="65">
        <f t="shared" si="4"/>
        <v>0.9998250120862644</v>
      </c>
      <c r="S113" s="65">
        <f t="shared" si="5"/>
        <v>0.15873015873015872</v>
      </c>
      <c r="T113" s="65"/>
      <c r="U113" s="65"/>
      <c r="V113" s="55"/>
    </row>
    <row r="114" spans="4:22" s="1" customFormat="1">
      <c r="D114" s="5"/>
      <c r="E114" s="5"/>
      <c r="F114" s="5"/>
      <c r="G114" s="5"/>
      <c r="H114" s="5"/>
      <c r="O114" s="55"/>
      <c r="P114" s="66">
        <v>55</v>
      </c>
      <c r="Q114" s="65">
        <f t="shared" si="3"/>
        <v>2.5656634532479989E-5</v>
      </c>
      <c r="R114" s="65">
        <f t="shared" si="4"/>
        <v>0.99983836320244535</v>
      </c>
      <c r="S114" s="65">
        <f t="shared" si="5"/>
        <v>0.15873015873015872</v>
      </c>
      <c r="T114" s="65"/>
      <c r="U114" s="65"/>
      <c r="V114" s="55"/>
    </row>
    <row r="115" spans="4:22" s="1" customFormat="1">
      <c r="D115" s="5"/>
      <c r="E115" s="5"/>
      <c r="F115" s="5"/>
      <c r="G115" s="5"/>
      <c r="H115" s="5"/>
      <c r="O115" s="55"/>
      <c r="P115" s="65">
        <v>55.5</v>
      </c>
      <c r="Q115" s="65">
        <f t="shared" si="3"/>
        <v>2.369910100262585E-5</v>
      </c>
      <c r="R115" s="65">
        <f t="shared" si="4"/>
        <v>0.99985069566368345</v>
      </c>
      <c r="S115" s="65">
        <f t="shared" si="5"/>
        <v>0.15873015873015872</v>
      </c>
      <c r="T115" s="65"/>
      <c r="U115" s="65"/>
      <c r="V115" s="55"/>
    </row>
    <row r="116" spans="4:22" s="1" customFormat="1">
      <c r="D116" s="5"/>
      <c r="E116" s="5"/>
      <c r="F116" s="5"/>
      <c r="G116" s="5"/>
      <c r="H116" s="5"/>
      <c r="O116" s="55"/>
      <c r="P116" s="66">
        <v>56</v>
      </c>
      <c r="Q116" s="65">
        <f t="shared" si="3"/>
        <v>2.189092211691459E-5</v>
      </c>
      <c r="R116" s="65">
        <f t="shared" si="4"/>
        <v>0.99986208719066338</v>
      </c>
      <c r="S116" s="65">
        <f t="shared" si="5"/>
        <v>0.15873015873015872</v>
      </c>
      <c r="T116" s="65"/>
      <c r="U116" s="65"/>
      <c r="V116" s="55"/>
    </row>
    <row r="117" spans="4:22" s="1" customFormat="1">
      <c r="D117" s="5"/>
      <c r="E117" s="5"/>
      <c r="F117" s="5"/>
      <c r="G117" s="5"/>
      <c r="H117" s="5"/>
      <c r="O117" s="55"/>
      <c r="P117" s="65">
        <v>56.5</v>
      </c>
      <c r="Q117" s="65">
        <f t="shared" si="3"/>
        <v>2.022070251001186E-5</v>
      </c>
      <c r="R117" s="65">
        <f t="shared" si="4"/>
        <v>0.99987260957418689</v>
      </c>
      <c r="S117" s="65">
        <f t="shared" si="5"/>
        <v>0.15873015873015872</v>
      </c>
      <c r="T117" s="65"/>
      <c r="U117" s="65"/>
      <c r="V117" s="55"/>
    </row>
    <row r="118" spans="4:22" s="1" customFormat="1">
      <c r="D118" s="5"/>
      <c r="E118" s="5"/>
      <c r="F118" s="5"/>
      <c r="G118" s="5"/>
      <c r="H118" s="5"/>
      <c r="O118" s="55"/>
      <c r="P118" s="66">
        <v>57</v>
      </c>
      <c r="Q118" s="65">
        <f t="shared" si="3"/>
        <v>1.8677916252896018E-5</v>
      </c>
      <c r="R118" s="65">
        <f t="shared" si="4"/>
        <v>0.99988232912760677</v>
      </c>
      <c r="S118" s="65">
        <f t="shared" si="5"/>
        <v>0.15873015873015872</v>
      </c>
      <c r="T118" s="65"/>
      <c r="U118" s="65"/>
      <c r="V118" s="55"/>
    </row>
    <row r="119" spans="4:22" s="1" customFormat="1">
      <c r="D119" s="5"/>
      <c r="E119" s="5"/>
      <c r="F119" s="5"/>
      <c r="G119" s="5"/>
      <c r="H119" s="5"/>
      <c r="O119" s="55"/>
      <c r="P119" s="65">
        <v>57.5</v>
      </c>
      <c r="Q119" s="65">
        <f t="shared" si="3"/>
        <v>1.725284051716127E-5</v>
      </c>
      <c r="R119" s="65">
        <f t="shared" si="4"/>
        <v>0.99989130710474183</v>
      </c>
      <c r="S119" s="65">
        <f t="shared" si="5"/>
        <v>0.15873015873015872</v>
      </c>
      <c r="T119" s="65"/>
      <c r="U119" s="65"/>
      <c r="V119" s="55"/>
    </row>
    <row r="120" spans="4:22" s="1" customFormat="1">
      <c r="D120" s="5"/>
      <c r="E120" s="5"/>
      <c r="F120" s="5"/>
      <c r="G120" s="5"/>
      <c r="H120" s="5"/>
      <c r="O120" s="55"/>
      <c r="P120" s="66">
        <v>58</v>
      </c>
      <c r="Q120" s="65">
        <f t="shared" si="3"/>
        <v>1.5936494300559317E-5</v>
      </c>
      <c r="R120" s="65">
        <f t="shared" si="4"/>
        <v>0.9998996000859065</v>
      </c>
      <c r="S120" s="65">
        <f t="shared" si="5"/>
        <v>0.15873015873015872</v>
      </c>
      <c r="T120" s="65"/>
      <c r="U120" s="65"/>
      <c r="V120" s="55"/>
    </row>
    <row r="121" spans="4:22" s="1" customFormat="1">
      <c r="D121" s="5"/>
      <c r="E121" s="5"/>
      <c r="F121" s="5"/>
      <c r="G121" s="5"/>
      <c r="H121" s="5"/>
      <c r="O121" s="55"/>
      <c r="P121" s="65">
        <v>58.5</v>
      </c>
      <c r="Q121" s="65">
        <f t="shared" si="3"/>
        <v>1.4720581827620538E-5</v>
      </c>
      <c r="R121" s="65">
        <f t="shared" si="4"/>
        <v>0.99990726033448596</v>
      </c>
      <c r="S121" s="65">
        <f t="shared" si="5"/>
        <v>0.15873015873015872</v>
      </c>
      <c r="T121" s="65"/>
      <c r="U121" s="65"/>
      <c r="V121" s="55"/>
    </row>
    <row r="122" spans="4:22" s="1" customFormat="1">
      <c r="D122" s="5"/>
      <c r="E122" s="5"/>
      <c r="F122" s="5"/>
      <c r="G122" s="5"/>
      <c r="H122" s="5"/>
      <c r="O122" s="55"/>
      <c r="P122" s="66">
        <v>59</v>
      </c>
      <c r="Q122" s="65">
        <f t="shared" si="3"/>
        <v>1.3597440268658509E-5</v>
      </c>
      <c r="R122" s="65">
        <f t="shared" si="4"/>
        <v>0.99991433612630742</v>
      </c>
      <c r="S122" s="65">
        <f t="shared" si="5"/>
        <v>0.15873015873015872</v>
      </c>
      <c r="T122" s="65"/>
      <c r="U122" s="65"/>
      <c r="V122" s="55"/>
    </row>
    <row r="123" spans="4:22" s="1" customFormat="1">
      <c r="D123" s="5"/>
      <c r="E123" s="5"/>
      <c r="F123" s="5"/>
      <c r="G123" s="5"/>
      <c r="H123" s="5"/>
      <c r="O123" s="55"/>
      <c r="P123" s="65">
        <v>59.5</v>
      </c>
      <c r="Q123" s="65">
        <f t="shared" si="3"/>
        <v>1.2559991447676471E-5</v>
      </c>
      <c r="R123" s="65">
        <f t="shared" si="4"/>
        <v>0.99992087205387958</v>
      </c>
      <c r="S123" s="65">
        <f t="shared" si="5"/>
        <v>0.15873015873015872</v>
      </c>
      <c r="T123" s="65"/>
      <c r="U123" s="65"/>
      <c r="V123" s="55"/>
    </row>
    <row r="124" spans="4:22" s="1" customFormat="1">
      <c r="D124" s="5"/>
      <c r="E124" s="5"/>
      <c r="F124" s="5"/>
      <c r="G124" s="5"/>
      <c r="H124" s="5"/>
      <c r="O124" s="55"/>
      <c r="P124" s="66">
        <v>60</v>
      </c>
      <c r="Q124" s="65">
        <f t="shared" si="3"/>
        <v>1.1601697234833301E-5</v>
      </c>
      <c r="R124" s="65">
        <f t="shared" si="4"/>
        <v>0.99992690930742056</v>
      </c>
      <c r="S124" s="65">
        <f t="shared" si="5"/>
        <v>0.15873015873015872</v>
      </c>
      <c r="T124" s="65"/>
      <c r="U124" s="65"/>
      <c r="V124" s="55"/>
    </row>
    <row r="125" spans="4:22" s="1" customFormat="1">
      <c r="D125" s="5"/>
      <c r="E125" s="5"/>
      <c r="F125" s="5"/>
      <c r="G125" s="5"/>
      <c r="H125" s="5"/>
      <c r="O125" s="55"/>
      <c r="P125" s="65">
        <v>60.5</v>
      </c>
      <c r="Q125" s="65">
        <f t="shared" si="3"/>
        <v>1.0716518342346384E-5</v>
      </c>
      <c r="R125" s="65">
        <f t="shared" si="4"/>
        <v>0.99993248593444317</v>
      </c>
      <c r="S125" s="65">
        <f t="shared" si="5"/>
        <v>0.15873015873015872</v>
      </c>
      <c r="T125" s="65"/>
      <c r="U125" s="65"/>
      <c r="V125" s="55"/>
    </row>
    <row r="126" spans="4:22" s="1" customFormat="1">
      <c r="D126" s="5"/>
      <c r="E126" s="5"/>
      <c r="F126" s="5"/>
      <c r="G126" s="5"/>
      <c r="H126" s="5"/>
      <c r="O126" s="55"/>
      <c r="P126" s="66">
        <v>61</v>
      </c>
      <c r="Q126" s="65">
        <f t="shared" si="3"/>
        <v>9.8988762641586616E-6</v>
      </c>
      <c r="R126" s="65">
        <f t="shared" si="4"/>
        <v>0.99993763707953576</v>
      </c>
      <c r="S126" s="65">
        <f t="shared" si="5"/>
        <v>0.15873015873015872</v>
      </c>
      <c r="T126" s="65"/>
      <c r="U126" s="65"/>
      <c r="V126" s="55"/>
    </row>
    <row r="127" spans="4:22" s="1" customFormat="1">
      <c r="D127" s="5"/>
      <c r="E127" s="5"/>
      <c r="F127" s="5"/>
      <c r="G127" s="5"/>
      <c r="H127" s="5"/>
      <c r="O127" s="55"/>
      <c r="P127" s="65">
        <v>61.5</v>
      </c>
      <c r="Q127" s="65">
        <f t="shared" si="3"/>
        <v>9.1436181195085113E-6</v>
      </c>
      <c r="R127" s="65">
        <f t="shared" si="4"/>
        <v>0.99994239520584705</v>
      </c>
      <c r="S127" s="65">
        <f t="shared" si="5"/>
        <v>0.15873015873015872</v>
      </c>
      <c r="T127" s="65"/>
      <c r="U127" s="65"/>
      <c r="V127" s="55"/>
    </row>
    <row r="128" spans="4:22" s="1" customFormat="1">
      <c r="D128" s="5"/>
      <c r="E128" s="5"/>
      <c r="F128" s="5"/>
      <c r="G128" s="5"/>
      <c r="H128" s="5"/>
      <c r="O128" s="55"/>
      <c r="P128" s="66">
        <v>62</v>
      </c>
      <c r="Q128" s="65">
        <f t="shared" si="3"/>
        <v>8.4459841788425768E-6</v>
      </c>
      <c r="R128" s="65">
        <f t="shared" si="4"/>
        <v>0.99994679029967326</v>
      </c>
      <c r="S128" s="65">
        <f t="shared" si="5"/>
        <v>0.15873015873015872</v>
      </c>
      <c r="T128" s="65"/>
      <c r="U128" s="65"/>
      <c r="V128" s="55"/>
    </row>
    <row r="129" spans="4:22" s="1" customFormat="1">
      <c r="D129" s="5"/>
      <c r="E129" s="5"/>
      <c r="F129" s="5"/>
      <c r="G129" s="5"/>
      <c r="H129" s="5"/>
      <c r="O129" s="55"/>
      <c r="P129" s="65">
        <v>62.5</v>
      </c>
      <c r="Q129" s="65">
        <f t="shared" si="3"/>
        <v>7.8015778674157249E-6</v>
      </c>
      <c r="R129" s="65">
        <f t="shared" si="4"/>
        <v>0.99995085005943529</v>
      </c>
      <c r="S129" s="65">
        <f t="shared" si="5"/>
        <v>0.15873015873015872</v>
      </c>
      <c r="T129" s="65"/>
      <c r="U129" s="65"/>
      <c r="V129" s="55"/>
    </row>
    <row r="130" spans="4:22" s="1" customFormat="1">
      <c r="D130" s="5"/>
      <c r="E130" s="5"/>
      <c r="F130" s="5"/>
      <c r="G130" s="5"/>
      <c r="H130" s="5"/>
      <c r="O130" s="55"/>
      <c r="P130" s="66">
        <v>63</v>
      </c>
      <c r="Q130" s="65">
        <f t="shared" si="3"/>
        <v>7.2063380575372783E-6</v>
      </c>
      <c r="R130" s="65">
        <f t="shared" si="4"/>
        <v>0.99995460007023751</v>
      </c>
      <c r="S130" s="65">
        <f t="shared" si="5"/>
        <v>0.15873015873015872</v>
      </c>
      <c r="T130" s="65"/>
      <c r="U130" s="65"/>
      <c r="V130" s="55"/>
    </row>
    <row r="131" spans="4:22" s="1" customFormat="1">
      <c r="D131" s="5"/>
      <c r="E131" s="5"/>
      <c r="F131" s="5"/>
      <c r="G131" s="5"/>
      <c r="H131" s="5"/>
      <c r="O131" s="55"/>
      <c r="P131" s="65">
        <v>63.5</v>
      </c>
      <c r="Q131" s="65">
        <f t="shared" si="3"/>
        <v>6.6565134748456227E-6</v>
      </c>
      <c r="R131" s="65">
        <f t="shared" si="4"/>
        <v>0.99995806396510845</v>
      </c>
      <c r="S131" s="65">
        <f t="shared" si="5"/>
        <v>0.15873015873015872</v>
      </c>
      <c r="T131" s="65"/>
      <c r="U131" s="65"/>
      <c r="V131" s="55"/>
    </row>
    <row r="132" spans="4:22" s="1" customFormat="1">
      <c r="D132" s="5"/>
      <c r="E132" s="5"/>
      <c r="F132" s="5"/>
      <c r="G132" s="5"/>
      <c r="H132" s="5"/>
      <c r="O132" s="55"/>
      <c r="P132" s="66">
        <v>64</v>
      </c>
      <c r="Q132" s="65">
        <f t="shared" si="3"/>
        <v>6.1486390573166832E-6</v>
      </c>
      <c r="R132" s="65">
        <f t="shared" si="4"/>
        <v>0.99996126357393889</v>
      </c>
      <c r="S132" s="65">
        <f t="shared" si="5"/>
        <v>0.15873015873015872</v>
      </c>
      <c r="T132" s="65"/>
      <c r="U132" s="65"/>
      <c r="V132" s="55"/>
    </row>
    <row r="133" spans="4:22" s="1" customFormat="1">
      <c r="D133" s="5"/>
      <c r="E133" s="5"/>
      <c r="F133" s="5"/>
      <c r="G133" s="5"/>
      <c r="H133" s="5"/>
      <c r="O133" s="55"/>
      <c r="P133" s="65">
        <v>64.5</v>
      </c>
      <c r="Q133" s="65">
        <f t="shared" ref="Q133:Q196" si="6">(1/$B$4)*EXP(-(1/$B$4)*P133)</f>
        <v>5.6795141180176125E-6</v>
      </c>
      <c r="R133" s="65">
        <f t="shared" ref="R133:R196" si="7">1-EXP(-(1/$B$4)*P133)</f>
        <v>0.99996421906105648</v>
      </c>
      <c r="S133" s="65">
        <f t="shared" ref="S133:S196" si="8">1/$B$4</f>
        <v>0.15873015873015872</v>
      </c>
      <c r="T133" s="65"/>
      <c r="U133" s="65"/>
      <c r="V133" s="55"/>
    </row>
    <row r="134" spans="4:22" s="1" customFormat="1">
      <c r="D134" s="5"/>
      <c r="E134" s="5"/>
      <c r="F134" s="5"/>
      <c r="G134" s="5"/>
      <c r="H134" s="5"/>
      <c r="O134" s="55"/>
      <c r="P134" s="66">
        <v>65</v>
      </c>
      <c r="Q134" s="65">
        <f t="shared" si="6"/>
        <v>5.2461821739847811E-6</v>
      </c>
      <c r="R134" s="65">
        <f t="shared" si="7"/>
        <v>0.99996694905230388</v>
      </c>
      <c r="S134" s="65">
        <f t="shared" si="8"/>
        <v>0.15873015873015872</v>
      </c>
      <c r="T134" s="65"/>
      <c r="U134" s="65"/>
      <c r="V134" s="55"/>
    </row>
    <row r="135" spans="4:22" s="1" customFormat="1">
      <c r="D135" s="5"/>
      <c r="E135" s="5"/>
      <c r="F135" s="5"/>
      <c r="G135" s="5"/>
      <c r="H135" s="5"/>
      <c r="O135" s="55"/>
      <c r="P135" s="65">
        <v>65.5</v>
      </c>
      <c r="Q135" s="65">
        <f t="shared" si="6"/>
        <v>4.8459123141051668E-6</v>
      </c>
      <c r="R135" s="65">
        <f t="shared" si="7"/>
        <v>0.99996947075242115</v>
      </c>
      <c r="S135" s="65">
        <f t="shared" si="8"/>
        <v>0.15873015873015872</v>
      </c>
      <c r="T135" s="65"/>
      <c r="U135" s="65"/>
      <c r="V135" s="55"/>
    </row>
    <row r="136" spans="4:22" s="1" customFormat="1">
      <c r="D136" s="5"/>
      <c r="E136" s="5"/>
      <c r="F136" s="5"/>
      <c r="G136" s="5"/>
      <c r="H136" s="5"/>
      <c r="O136" s="55"/>
      <c r="P136" s="66">
        <v>66</v>
      </c>
      <c r="Q136" s="65">
        <f t="shared" si="6"/>
        <v>4.4761819885792188E-6</v>
      </c>
      <c r="R136" s="65">
        <f t="shared" si="7"/>
        <v>0.99997180005347197</v>
      </c>
      <c r="S136" s="65">
        <f t="shared" si="8"/>
        <v>0.15873015873015872</v>
      </c>
      <c r="T136" s="65"/>
      <c r="U136" s="65"/>
      <c r="V136" s="55"/>
    </row>
    <row r="137" spans="4:22" s="1" customFormat="1">
      <c r="D137" s="5"/>
      <c r="E137" s="5"/>
      <c r="F137" s="5"/>
      <c r="G137" s="5"/>
      <c r="H137" s="5"/>
      <c r="O137" s="55"/>
      <c r="P137" s="65">
        <v>66.5</v>
      </c>
      <c r="Q137" s="65">
        <f t="shared" si="6"/>
        <v>4.1346611115023605E-6</v>
      </c>
      <c r="R137" s="65">
        <f t="shared" si="7"/>
        <v>0.99997395163499758</v>
      </c>
      <c r="S137" s="65">
        <f t="shared" si="8"/>
        <v>0.15873015873015872</v>
      </c>
      <c r="T137" s="65"/>
      <c r="U137" s="65"/>
      <c r="V137" s="55"/>
    </row>
    <row r="138" spans="4:22" s="1" customFormat="1">
      <c r="D138" s="5"/>
      <c r="E138" s="5"/>
      <c r="F138" s="5"/>
      <c r="G138" s="5"/>
      <c r="H138" s="5"/>
      <c r="O138" s="55"/>
      <c r="P138" s="66">
        <v>67</v>
      </c>
      <c r="Q138" s="65">
        <f t="shared" si="6"/>
        <v>3.8191973763774917E-6</v>
      </c>
      <c r="R138" s="65">
        <f t="shared" si="7"/>
        <v>0.99997593905652882</v>
      </c>
      <c r="S138" s="65">
        <f t="shared" si="8"/>
        <v>0.15873015873015872</v>
      </c>
      <c r="T138" s="65"/>
      <c r="U138" s="65"/>
      <c r="V138" s="55"/>
    </row>
    <row r="139" spans="4:22" s="1" customFormat="1">
      <c r="D139" s="5"/>
      <c r="E139" s="5"/>
      <c r="F139" s="5"/>
      <c r="G139" s="5"/>
      <c r="H139" s="5"/>
      <c r="O139" s="55"/>
      <c r="P139" s="65">
        <v>67.5</v>
      </c>
      <c r="Q139" s="65">
        <f t="shared" si="6"/>
        <v>3.5278026920152317E-6</v>
      </c>
      <c r="R139" s="65">
        <f t="shared" si="7"/>
        <v>0.99997777484304029</v>
      </c>
      <c r="S139" s="65">
        <f t="shared" si="8"/>
        <v>0.15873015873015872</v>
      </c>
      <c r="T139" s="65"/>
      <c r="U139" s="65"/>
      <c r="V139" s="55"/>
    </row>
    <row r="140" spans="4:22" s="1" customFormat="1">
      <c r="D140" s="5"/>
      <c r="E140" s="5"/>
      <c r="F140" s="5"/>
      <c r="G140" s="5"/>
      <c r="H140" s="5"/>
      <c r="O140" s="55"/>
      <c r="P140" s="66">
        <v>68</v>
      </c>
      <c r="Q140" s="65">
        <f t="shared" si="6"/>
        <v>3.2586406533391495E-6</v>
      </c>
      <c r="R140" s="65">
        <f t="shared" si="7"/>
        <v>0.99997947056388392</v>
      </c>
      <c r="S140" s="65">
        <f t="shared" si="8"/>
        <v>0.15873015873015872</v>
      </c>
      <c r="T140" s="65"/>
      <c r="U140" s="65"/>
      <c r="V140" s="55"/>
    </row>
    <row r="141" spans="4:22" s="1" customFormat="1">
      <c r="D141" s="5"/>
      <c r="E141" s="5"/>
      <c r="F141" s="5"/>
      <c r="G141" s="5"/>
      <c r="H141" s="5"/>
      <c r="O141" s="55"/>
      <c r="P141" s="65">
        <v>68.5</v>
      </c>
      <c r="Q141" s="65">
        <f t="shared" si="6"/>
        <v>3.0100149681355109E-6</v>
      </c>
      <c r="R141" s="65">
        <f t="shared" si="7"/>
        <v>0.99998103690570073</v>
      </c>
      <c r="S141" s="65">
        <f t="shared" si="8"/>
        <v>0.15873015873015872</v>
      </c>
      <c r="T141" s="65"/>
      <c r="U141" s="65"/>
      <c r="V141" s="55"/>
    </row>
    <row r="142" spans="4:22" s="1" customFormat="1">
      <c r="D142" s="5"/>
      <c r="E142" s="5"/>
      <c r="F142" s="5"/>
      <c r="G142" s="5"/>
      <c r="H142" s="5"/>
      <c r="O142" s="55"/>
      <c r="P142" s="66">
        <v>69</v>
      </c>
      <c r="Q142" s="65">
        <f t="shared" si="6"/>
        <v>2.7803587668114841E-6</v>
      </c>
      <c r="R142" s="65">
        <f t="shared" si="7"/>
        <v>0.99998248373976906</v>
      </c>
      <c r="S142" s="65">
        <f t="shared" si="8"/>
        <v>0.15873015873015872</v>
      </c>
      <c r="T142" s="65"/>
      <c r="U142" s="65"/>
      <c r="V142" s="55"/>
    </row>
    <row r="143" spans="4:22" s="1" customFormat="1">
      <c r="D143" s="5"/>
      <c r="E143" s="5"/>
      <c r="F143" s="5"/>
      <c r="G143" s="5"/>
      <c r="H143" s="5"/>
      <c r="O143" s="55"/>
      <c r="P143" s="65">
        <v>69.5</v>
      </c>
      <c r="Q143" s="65">
        <f t="shared" si="6"/>
        <v>2.5682247277906115E-6</v>
      </c>
      <c r="R143" s="65">
        <f t="shared" si="7"/>
        <v>0.99998382018421494</v>
      </c>
      <c r="S143" s="65">
        <f t="shared" si="8"/>
        <v>0.15873015873015872</v>
      </c>
      <c r="T143" s="65"/>
      <c r="U143" s="65"/>
      <c r="V143" s="55"/>
    </row>
    <row r="144" spans="4:22" s="1" customFormat="1">
      <c r="D144" s="5"/>
      <c r="E144" s="5"/>
      <c r="F144" s="5"/>
      <c r="G144" s="5"/>
      <c r="H144" s="5"/>
      <c r="O144" s="55"/>
      <c r="P144" s="66">
        <v>70</v>
      </c>
      <c r="Q144" s="65">
        <f t="shared" si="6"/>
        <v>2.3722759563145158E-6</v>
      </c>
      <c r="R144" s="65">
        <f t="shared" si="7"/>
        <v>0.99998505466147525</v>
      </c>
      <c r="S144" s="65">
        <f t="shared" si="8"/>
        <v>0.15873015873015872</v>
      </c>
      <c r="T144" s="65"/>
      <c r="U144" s="65"/>
      <c r="V144" s="55"/>
    </row>
    <row r="145" spans="4:22" s="1" customFormat="1">
      <c r="D145" s="5"/>
      <c r="E145" s="5"/>
      <c r="F145" s="5"/>
      <c r="G145" s="5"/>
      <c r="H145" s="5"/>
      <c r="O145" s="55"/>
      <c r="P145" s="65">
        <v>70.5</v>
      </c>
      <c r="Q145" s="65">
        <f t="shared" si="6"/>
        <v>2.191277559168015E-6</v>
      </c>
      <c r="R145" s="65">
        <f t="shared" si="7"/>
        <v>0.99998619495137719</v>
      </c>
      <c r="S145" s="65">
        <f t="shared" si="8"/>
        <v>0.15873015873015872</v>
      </c>
      <c r="T145" s="65"/>
      <c r="U145" s="65"/>
      <c r="V145" s="55"/>
    </row>
    <row r="146" spans="4:22" s="1" customFormat="1">
      <c r="D146" s="5"/>
      <c r="E146" s="5"/>
      <c r="F146" s="5"/>
      <c r="G146" s="5"/>
      <c r="H146" s="5"/>
      <c r="O146" s="55"/>
      <c r="P146" s="66">
        <v>71</v>
      </c>
      <c r="Q146" s="65">
        <f t="shared" si="6"/>
        <v>2.0240888622304635E-6</v>
      </c>
      <c r="R146" s="65">
        <f t="shared" si="7"/>
        <v>0.99998724824016794</v>
      </c>
      <c r="S146" s="65">
        <f t="shared" si="8"/>
        <v>0.15873015873015872</v>
      </c>
      <c r="T146" s="65"/>
      <c r="U146" s="65"/>
      <c r="V146" s="55"/>
    </row>
    <row r="147" spans="4:22" s="1" customFormat="1">
      <c r="D147" s="5"/>
      <c r="E147" s="5"/>
      <c r="F147" s="5"/>
      <c r="G147" s="5"/>
      <c r="H147" s="5"/>
      <c r="O147" s="55"/>
      <c r="P147" s="65">
        <v>71.5</v>
      </c>
      <c r="Q147" s="65">
        <f t="shared" si="6"/>
        <v>1.8696562218074E-6</v>
      </c>
      <c r="R147" s="65">
        <f t="shared" si="7"/>
        <v>0.99998822116580266</v>
      </c>
      <c r="S147" s="65">
        <f t="shared" si="8"/>
        <v>0.15873015873015872</v>
      </c>
      <c r="T147" s="65"/>
      <c r="U147" s="65"/>
      <c r="V147" s="55"/>
    </row>
    <row r="148" spans="4:22" s="1" customFormat="1">
      <c r="D148" s="5"/>
      <c r="E148" s="5"/>
      <c r="F148" s="5"/>
      <c r="G148" s="5"/>
      <c r="H148" s="5"/>
      <c r="O148" s="55"/>
      <c r="P148" s="66">
        <v>72</v>
      </c>
      <c r="Q148" s="65">
        <f t="shared" si="6"/>
        <v>1.7270063844386246E-6</v>
      </c>
      <c r="R148" s="65">
        <f t="shared" si="7"/>
        <v>0.99998911985977801</v>
      </c>
      <c r="S148" s="65">
        <f t="shared" si="8"/>
        <v>0.15873015873015872</v>
      </c>
      <c r="T148" s="65"/>
      <c r="U148" s="65"/>
      <c r="V148" s="55"/>
    </row>
    <row r="149" spans="4:22" s="1" customFormat="1">
      <c r="D149" s="5"/>
      <c r="E149" s="5"/>
      <c r="F149" s="5"/>
      <c r="G149" s="5"/>
      <c r="H149" s="5"/>
      <c r="O149" s="55"/>
      <c r="P149" s="65">
        <v>72.5</v>
      </c>
      <c r="Q149" s="65">
        <f t="shared" si="6"/>
        <v>1.5952403533353996E-6</v>
      </c>
      <c r="R149" s="65">
        <f t="shared" si="7"/>
        <v>0.99998994998577395</v>
      </c>
      <c r="S149" s="65">
        <f t="shared" si="8"/>
        <v>0.15873015873015872</v>
      </c>
      <c r="T149" s="65"/>
      <c r="U149" s="65"/>
      <c r="V149" s="55"/>
    </row>
    <row r="150" spans="4:22" s="1" customFormat="1">
      <c r="D150" s="5"/>
      <c r="E150" s="5"/>
      <c r="F150" s="5"/>
      <c r="G150" s="5"/>
      <c r="H150" s="5"/>
      <c r="O150" s="55"/>
      <c r="P150" s="66">
        <v>73</v>
      </c>
      <c r="Q150" s="65">
        <f t="shared" si="6"/>
        <v>1.473527722792326E-6</v>
      </c>
      <c r="R150" s="65">
        <f t="shared" si="7"/>
        <v>0.99999071677534646</v>
      </c>
      <c r="S150" s="65">
        <f t="shared" si="8"/>
        <v>0.15873015873015872</v>
      </c>
      <c r="T150" s="65"/>
      <c r="U150" s="65"/>
      <c r="V150" s="55"/>
    </row>
    <row r="151" spans="4:22" s="1" customFormat="1">
      <c r="D151" s="5"/>
      <c r="E151" s="5"/>
      <c r="F151" s="5"/>
      <c r="G151" s="5"/>
      <c r="H151" s="5"/>
      <c r="O151" s="55"/>
      <c r="P151" s="65">
        <v>73.5</v>
      </c>
      <c r="Q151" s="65">
        <f t="shared" si="6"/>
        <v>1.3611014448686184E-6</v>
      </c>
      <c r="R151" s="65">
        <f t="shared" si="7"/>
        <v>0.99999142506089733</v>
      </c>
      <c r="S151" s="65">
        <f t="shared" si="8"/>
        <v>0.15873015873015872</v>
      </c>
      <c r="T151" s="65"/>
      <c r="U151" s="65"/>
      <c r="V151" s="55"/>
    </row>
    <row r="152" spans="4:22" s="1" customFormat="1">
      <c r="D152" s="5"/>
      <c r="E152" s="5"/>
      <c r="F152" s="5"/>
      <c r="G152" s="5"/>
      <c r="H152" s="5"/>
      <c r="O152" s="55"/>
      <c r="P152" s="66">
        <v>74</v>
      </c>
      <c r="Q152" s="65">
        <f t="shared" si="6"/>
        <v>1.2572529953578211E-6</v>
      </c>
      <c r="R152" s="65">
        <f t="shared" si="7"/>
        <v>0.99999207930612921</v>
      </c>
      <c r="S152" s="65">
        <f t="shared" si="8"/>
        <v>0.15873015873015872</v>
      </c>
      <c r="T152" s="65"/>
      <c r="U152" s="65"/>
      <c r="V152" s="55"/>
    </row>
    <row r="153" spans="4:22" s="1" customFormat="1">
      <c r="D153" s="5"/>
      <c r="E153" s="5"/>
      <c r="F153" s="5"/>
      <c r="G153" s="5"/>
      <c r="H153" s="5"/>
      <c r="O153" s="55"/>
      <c r="P153" s="65">
        <v>74.5</v>
      </c>
      <c r="Q153" s="65">
        <f t="shared" si="6"/>
        <v>1.1613279085812671E-6</v>
      </c>
      <c r="R153" s="65">
        <f t="shared" si="7"/>
        <v>0.99999268363417593</v>
      </c>
      <c r="S153" s="65">
        <f t="shared" si="8"/>
        <v>0.15873015873015872</v>
      </c>
      <c r="T153" s="65"/>
      <c r="U153" s="65"/>
      <c r="V153" s="55"/>
    </row>
    <row r="154" spans="4:22" s="1" customFormat="1">
      <c r="D154" s="5"/>
      <c r="E154" s="5"/>
      <c r="F154" s="5"/>
      <c r="G154" s="5"/>
      <c r="H154" s="5"/>
      <c r="O154" s="55"/>
      <c r="P154" s="66">
        <v>75</v>
      </c>
      <c r="Q154" s="65">
        <f t="shared" si="6"/>
        <v>1.0727216528650204E-6</v>
      </c>
      <c r="R154" s="65">
        <f t="shared" si="7"/>
        <v>0.99999324185358696</v>
      </c>
      <c r="S154" s="65">
        <f t="shared" si="8"/>
        <v>0.15873015873015872</v>
      </c>
      <c r="T154" s="65"/>
      <c r="U154" s="65"/>
      <c r="V154" s="55"/>
    </row>
    <row r="155" spans="4:22" s="1" customFormat="1">
      <c r="D155" s="5"/>
      <c r="E155" s="5"/>
      <c r="F155" s="5"/>
      <c r="G155" s="5"/>
      <c r="H155" s="5"/>
      <c r="O155" s="55"/>
      <c r="P155" s="65">
        <v>75.5</v>
      </c>
      <c r="Q155" s="65">
        <f t="shared" si="6"/>
        <v>9.9087582070704516E-7</v>
      </c>
      <c r="R155" s="65">
        <f t="shared" si="7"/>
        <v>0.99999375748232955</v>
      </c>
      <c r="S155" s="65">
        <f t="shared" si="8"/>
        <v>0.15873015873015872</v>
      </c>
      <c r="T155" s="65"/>
      <c r="U155" s="65"/>
      <c r="V155" s="55"/>
    </row>
    <row r="156" spans="4:22" s="1" customFormat="1">
      <c r="D156" s="5"/>
      <c r="E156" s="5"/>
      <c r="F156" s="5"/>
      <c r="G156" s="5"/>
      <c r="H156" s="5"/>
      <c r="O156" s="55"/>
      <c r="P156" s="66">
        <v>76</v>
      </c>
      <c r="Q156" s="65">
        <f t="shared" si="6"/>
        <v>9.1527460962457664E-7</v>
      </c>
      <c r="R156" s="65">
        <f t="shared" si="7"/>
        <v>0.99999423376995933</v>
      </c>
      <c r="S156" s="65">
        <f t="shared" si="8"/>
        <v>0.15873015873015872</v>
      </c>
      <c r="T156" s="65"/>
      <c r="U156" s="65"/>
      <c r="V156" s="55"/>
    </row>
    <row r="157" spans="4:22" s="1" customFormat="1">
      <c r="D157" s="5"/>
      <c r="E157" s="5"/>
      <c r="F157" s="5"/>
      <c r="G157" s="5"/>
      <c r="H157" s="5"/>
      <c r="O157" s="55"/>
      <c r="P157" s="65">
        <v>76.5</v>
      </c>
      <c r="Q157" s="65">
        <f t="shared" si="6"/>
        <v>8.4544157150353675E-7</v>
      </c>
      <c r="R157" s="65">
        <f t="shared" si="7"/>
        <v>0.99999467371809958</v>
      </c>
      <c r="S157" s="65">
        <f t="shared" si="8"/>
        <v>0.15873015873015872</v>
      </c>
      <c r="T157" s="65"/>
      <c r="U157" s="65"/>
      <c r="V157" s="55"/>
    </row>
    <row r="158" spans="4:22" s="1" customFormat="1">
      <c r="D158" s="5"/>
      <c r="E158" s="5"/>
      <c r="F158" s="5"/>
      <c r="G158" s="5"/>
      <c r="H158" s="5"/>
      <c r="O158" s="55"/>
      <c r="P158" s="66">
        <v>77</v>
      </c>
      <c r="Q158" s="65">
        <f t="shared" si="6"/>
        <v>7.8093660996403238E-7</v>
      </c>
      <c r="R158" s="65">
        <f t="shared" si="7"/>
        <v>0.99999508009935723</v>
      </c>
      <c r="S158" s="65">
        <f t="shared" si="8"/>
        <v>0.15873015873015872</v>
      </c>
      <c r="T158" s="65"/>
      <c r="U158" s="65"/>
      <c r="V158" s="55"/>
    </row>
    <row r="159" spans="4:22" s="1" customFormat="1">
      <c r="D159" s="5"/>
      <c r="E159" s="5"/>
      <c r="F159" s="5"/>
      <c r="G159" s="5"/>
      <c r="H159" s="5"/>
      <c r="O159" s="55"/>
      <c r="P159" s="65">
        <v>77.5</v>
      </c>
      <c r="Q159" s="65">
        <f t="shared" si="6"/>
        <v>7.2135320681893366E-7</v>
      </c>
      <c r="R159" s="65">
        <f t="shared" si="7"/>
        <v>0.99999545547479707</v>
      </c>
      <c r="S159" s="65">
        <f t="shared" si="8"/>
        <v>0.15873015873015872</v>
      </c>
      <c r="T159" s="65"/>
      <c r="U159" s="65"/>
      <c r="V159" s="55"/>
    </row>
    <row r="160" spans="4:22" s="1" customFormat="1">
      <c r="D160" s="5"/>
      <c r="E160" s="5"/>
      <c r="F160" s="5"/>
      <c r="G160" s="5"/>
      <c r="H160" s="5"/>
      <c r="O160" s="55"/>
      <c r="P160" s="66">
        <v>78</v>
      </c>
      <c r="Q160" s="65">
        <f t="shared" si="6"/>
        <v>6.6631586014635069E-7</v>
      </c>
      <c r="R160" s="65">
        <f t="shared" si="7"/>
        <v>0.99999580221008111</v>
      </c>
      <c r="S160" s="65">
        <f t="shared" si="8"/>
        <v>0.15873015873015872</v>
      </c>
      <c r="T160" s="65"/>
      <c r="U160" s="65"/>
      <c r="V160" s="55"/>
    </row>
    <row r="161" spans="4:22" s="1" customFormat="1">
      <c r="D161" s="5"/>
      <c r="E161" s="5"/>
      <c r="F161" s="5"/>
      <c r="G161" s="5"/>
      <c r="H161" s="5"/>
      <c r="O161" s="55"/>
      <c r="P161" s="65">
        <v>78.5</v>
      </c>
      <c r="Q161" s="65">
        <f t="shared" si="6"/>
        <v>6.1547771783041748E-7</v>
      </c>
      <c r="R161" s="65">
        <f t="shared" si="7"/>
        <v>0.99999612249037761</v>
      </c>
      <c r="S161" s="65">
        <f t="shared" si="8"/>
        <v>0.15873015873015872</v>
      </c>
      <c r="T161" s="65"/>
      <c r="U161" s="65"/>
      <c r="V161" s="55"/>
    </row>
    <row r="162" spans="4:22" s="1" customFormat="1">
      <c r="D162" s="5"/>
      <c r="E162" s="5"/>
      <c r="F162" s="5"/>
      <c r="G162" s="5"/>
      <c r="H162" s="5"/>
      <c r="O162" s="55"/>
      <c r="P162" s="66">
        <v>79</v>
      </c>
      <c r="Q162" s="65">
        <f t="shared" si="6"/>
        <v>5.6851839165667844E-7</v>
      </c>
      <c r="R162" s="65">
        <f t="shared" si="7"/>
        <v>0.99999641833413255</v>
      </c>
      <c r="S162" s="65">
        <f t="shared" si="8"/>
        <v>0.15873015873015872</v>
      </c>
      <c r="T162" s="65"/>
      <c r="U162" s="65"/>
      <c r="V162" s="55"/>
    </row>
    <row r="163" spans="4:22" s="1" customFormat="1">
      <c r="D163" s="5"/>
      <c r="E163" s="5"/>
      <c r="F163" s="5"/>
      <c r="G163" s="5"/>
      <c r="H163" s="5"/>
      <c r="O163" s="55"/>
      <c r="P163" s="65">
        <v>79.5</v>
      </c>
      <c r="Q163" s="65">
        <f t="shared" si="6"/>
        <v>5.2514193818621939E-7</v>
      </c>
      <c r="R163" s="65">
        <f t="shared" si="7"/>
        <v>0.99999669160578941</v>
      </c>
      <c r="S163" s="65">
        <f t="shared" si="8"/>
        <v>0.15873015873015872</v>
      </c>
      <c r="T163" s="65"/>
      <c r="U163" s="65"/>
      <c r="V163" s="55"/>
    </row>
    <row r="164" spans="4:22" s="1" customFormat="1">
      <c r="D164" s="5"/>
      <c r="E164" s="5"/>
      <c r="F164" s="5"/>
      <c r="G164" s="5"/>
      <c r="H164" s="5"/>
      <c r="O164" s="55"/>
      <c r="P164" s="66">
        <v>80</v>
      </c>
      <c r="Q164" s="65">
        <f t="shared" si="6"/>
        <v>4.8507499368378529E-7</v>
      </c>
      <c r="R164" s="65">
        <f t="shared" si="7"/>
        <v>0.9999969440275398</v>
      </c>
      <c r="S164" s="65">
        <f t="shared" si="8"/>
        <v>0.15873015873015872</v>
      </c>
      <c r="T164" s="65"/>
      <c r="U164" s="65"/>
      <c r="V164" s="55"/>
    </row>
    <row r="165" spans="4:22" s="1" customFormat="1">
      <c r="D165" s="5"/>
      <c r="E165" s="5"/>
      <c r="F165" s="5"/>
      <c r="G165" s="5"/>
      <c r="H165" s="5"/>
      <c r="O165" s="55"/>
      <c r="P165" s="65">
        <v>80.5</v>
      </c>
      <c r="Q165" s="65">
        <f t="shared" si="6"/>
        <v>4.4806505134595796E-7</v>
      </c>
      <c r="R165" s="65">
        <f t="shared" si="7"/>
        <v>0.99999717719017656</v>
      </c>
      <c r="S165" s="65">
        <f t="shared" si="8"/>
        <v>0.15873015873015872</v>
      </c>
      <c r="T165" s="65"/>
      <c r="U165" s="65"/>
      <c r="V165" s="55"/>
    </row>
    <row r="166" spans="4:22" s="1" customFormat="1">
      <c r="D166" s="5"/>
      <c r="E166" s="5"/>
      <c r="F166" s="5"/>
      <c r="G166" s="5"/>
      <c r="H166" s="5"/>
      <c r="O166" s="55"/>
      <c r="P166" s="66">
        <v>81</v>
      </c>
      <c r="Q166" s="65">
        <f t="shared" si="6"/>
        <v>4.1387886997228019E-7</v>
      </c>
      <c r="R166" s="65">
        <f t="shared" si="7"/>
        <v>0.99999739256311915</v>
      </c>
      <c r="S166" s="65">
        <f t="shared" si="8"/>
        <v>0.15873015873015872</v>
      </c>
      <c r="T166" s="65"/>
      <c r="U166" s="65"/>
      <c r="V166" s="55"/>
    </row>
    <row r="167" spans="4:22" s="1" customFormat="1">
      <c r="D167" s="5"/>
      <c r="E167" s="5"/>
      <c r="F167" s="5"/>
      <c r="G167" s="5"/>
      <c r="H167" s="5"/>
      <c r="O167" s="55"/>
      <c r="P167" s="65">
        <v>81.5</v>
      </c>
      <c r="Q167" s="65">
        <f t="shared" si="6"/>
        <v>3.8230100405057371E-7</v>
      </c>
      <c r="R167" s="65">
        <f t="shared" si="7"/>
        <v>0.99999759150367451</v>
      </c>
      <c r="S167" s="65">
        <f t="shared" si="8"/>
        <v>0.15873015873015872</v>
      </c>
      <c r="T167" s="65"/>
      <c r="U167" s="65"/>
      <c r="V167" s="55"/>
    </row>
    <row r="168" spans="4:22" s="1" customFormat="1">
      <c r="D168" s="5"/>
      <c r="E168" s="5"/>
      <c r="F168" s="5"/>
      <c r="G168" s="5"/>
      <c r="H168" s="5"/>
      <c r="O168" s="55"/>
      <c r="P168" s="66">
        <v>82</v>
      </c>
      <c r="Q168" s="65">
        <f t="shared" si="6"/>
        <v>3.5313244599287054E-7</v>
      </c>
      <c r="R168" s="65">
        <f t="shared" si="7"/>
        <v>0.99999777526559019</v>
      </c>
      <c r="S168" s="65">
        <f t="shared" si="8"/>
        <v>0.15873015873015872</v>
      </c>
      <c r="T168" s="65"/>
      <c r="U168" s="65"/>
      <c r="V168" s="55"/>
    </row>
    <row r="169" spans="4:22" s="1" customFormat="1">
      <c r="D169" s="5"/>
      <c r="E169" s="5"/>
      <c r="F169" s="5"/>
      <c r="G169" s="5"/>
      <c r="H169" s="5"/>
      <c r="O169" s="55"/>
      <c r="P169" s="65">
        <v>82.5</v>
      </c>
      <c r="Q169" s="65">
        <f t="shared" si="6"/>
        <v>3.2618937196516289E-7</v>
      </c>
      <c r="R169" s="65">
        <f t="shared" si="7"/>
        <v>0.9999979450069566</v>
      </c>
      <c r="S169" s="65">
        <f t="shared" si="8"/>
        <v>0.15873015873015872</v>
      </c>
      <c r="T169" s="65"/>
      <c r="U169" s="65"/>
      <c r="V169" s="55"/>
    </row>
    <row r="170" spans="4:22" s="1" customFormat="1">
      <c r="D170" s="5"/>
      <c r="E170" s="5"/>
      <c r="F170" s="5"/>
      <c r="G170" s="5"/>
      <c r="H170" s="5"/>
      <c r="O170" s="55"/>
      <c r="P170" s="66">
        <v>83</v>
      </c>
      <c r="Q170" s="65">
        <f t="shared" si="6"/>
        <v>3.013019834070289E-7</v>
      </c>
      <c r="R170" s="65">
        <f t="shared" si="7"/>
        <v>0.99999810179750459</v>
      </c>
      <c r="S170" s="65">
        <f t="shared" si="8"/>
        <v>0.15873015873015872</v>
      </c>
      <c r="T170" s="65"/>
      <c r="U170" s="65"/>
      <c r="V170" s="55"/>
    </row>
    <row r="171" spans="4:22" s="1" customFormat="1">
      <c r="D171" s="5"/>
      <c r="E171" s="5"/>
      <c r="F171" s="5"/>
      <c r="G171" s="5"/>
      <c r="H171" s="5"/>
      <c r="O171" s="55"/>
      <c r="P171" s="65">
        <v>83.5</v>
      </c>
      <c r="Q171" s="65">
        <f t="shared" si="6"/>
        <v>2.7831343694026044E-7</v>
      </c>
      <c r="R171" s="65">
        <f t="shared" si="7"/>
        <v>0.99999824662534731</v>
      </c>
      <c r="S171" s="65">
        <f t="shared" si="8"/>
        <v>0.15873015873015872</v>
      </c>
      <c r="T171" s="65"/>
      <c r="U171" s="65"/>
      <c r="V171" s="55"/>
    </row>
    <row r="172" spans="4:22" s="1" customFormat="1">
      <c r="D172" s="5"/>
      <c r="E172" s="5"/>
      <c r="F172" s="5"/>
      <c r="G172" s="5"/>
      <c r="H172" s="5"/>
      <c r="O172" s="55"/>
      <c r="P172" s="66">
        <v>84</v>
      </c>
      <c r="Q172" s="65">
        <f t="shared" si="6"/>
        <v>2.5707885592263694E-7</v>
      </c>
      <c r="R172" s="65">
        <f t="shared" si="7"/>
        <v>0.99999838040320765</v>
      </c>
      <c r="S172" s="65">
        <f t="shared" si="8"/>
        <v>0.15873015873015872</v>
      </c>
      <c r="T172" s="65"/>
      <c r="U172" s="65"/>
      <c r="V172" s="55"/>
    </row>
    <row r="173" spans="4:22" s="1" customFormat="1">
      <c r="D173" s="5"/>
      <c r="E173" s="5"/>
      <c r="F173" s="5"/>
      <c r="G173" s="5"/>
      <c r="H173" s="5"/>
      <c r="O173" s="55"/>
      <c r="P173" s="65">
        <v>84.5</v>
      </c>
      <c r="Q173" s="65">
        <f t="shared" si="6"/>
        <v>2.3746441741753895E-7</v>
      </c>
      <c r="R173" s="65">
        <f t="shared" si="7"/>
        <v>0.99999850397417023</v>
      </c>
      <c r="S173" s="65">
        <f t="shared" si="8"/>
        <v>0.15873015873015872</v>
      </c>
      <c r="T173" s="65"/>
      <c r="U173" s="65"/>
      <c r="V173" s="55"/>
    </row>
    <row r="174" spans="4:22" s="1" customFormat="1">
      <c r="D174" s="5"/>
      <c r="E174" s="5"/>
      <c r="F174" s="5"/>
      <c r="G174" s="5"/>
      <c r="H174" s="5"/>
      <c r="O174" s="55"/>
      <c r="P174" s="66">
        <v>85</v>
      </c>
      <c r="Q174" s="65">
        <f t="shared" si="6"/>
        <v>2.1934650882537146E-7</v>
      </c>
      <c r="R174" s="65">
        <f t="shared" si="7"/>
        <v>0.99999861811699442</v>
      </c>
      <c r="S174" s="65">
        <f t="shared" si="8"/>
        <v>0.15873015873015872</v>
      </c>
      <c r="T174" s="65"/>
      <c r="U174" s="65"/>
      <c r="V174" s="55"/>
    </row>
    <row r="175" spans="4:22" s="1" customFormat="1">
      <c r="D175" s="5"/>
      <c r="E175" s="5"/>
      <c r="F175" s="5"/>
      <c r="G175" s="5"/>
      <c r="H175" s="5"/>
      <c r="O175" s="55"/>
      <c r="P175" s="65">
        <v>85.5</v>
      </c>
      <c r="Q175" s="65">
        <f t="shared" si="6"/>
        <v>2.0261094886178623E-7</v>
      </c>
      <c r="R175" s="65">
        <f t="shared" si="7"/>
        <v>0.99999872355102215</v>
      </c>
      <c r="S175" s="65">
        <f t="shared" si="8"/>
        <v>0.15873015873015872</v>
      </c>
      <c r="T175" s="65"/>
      <c r="U175" s="65"/>
      <c r="V175" s="55"/>
    </row>
    <row r="176" spans="4:22" s="1" customFormat="1">
      <c r="D176" s="5"/>
      <c r="E176" s="5"/>
      <c r="F176" s="5"/>
      <c r="G176" s="5"/>
      <c r="H176" s="5"/>
      <c r="O176" s="55"/>
      <c r="P176" s="66">
        <v>86</v>
      </c>
      <c r="Q176" s="65">
        <f t="shared" si="6"/>
        <v>1.871522679732071E-7</v>
      </c>
      <c r="R176" s="65">
        <f t="shared" si="7"/>
        <v>0.9999988209407118</v>
      </c>
      <c r="S176" s="65">
        <f t="shared" si="8"/>
        <v>0.15873015873015872</v>
      </c>
      <c r="T176" s="65"/>
      <c r="U176" s="65"/>
      <c r="V176" s="55"/>
    </row>
    <row r="177" spans="4:22" s="1" customFormat="1">
      <c r="D177" s="5"/>
      <c r="E177" s="5"/>
      <c r="F177" s="5"/>
      <c r="G177" s="5"/>
      <c r="H177" s="5"/>
      <c r="O177" s="55"/>
      <c r="P177" s="65">
        <v>86.5</v>
      </c>
      <c r="Q177" s="65">
        <f t="shared" si="6"/>
        <v>1.7287304365475608E-7</v>
      </c>
      <c r="R177" s="65">
        <f t="shared" si="7"/>
        <v>0.99999891089982496</v>
      </c>
      <c r="S177" s="65">
        <f t="shared" si="8"/>
        <v>0.15873015873015872</v>
      </c>
      <c r="T177" s="65"/>
      <c r="U177" s="65"/>
      <c r="V177" s="55"/>
    </row>
    <row r="178" spans="4:22" s="1" customFormat="1">
      <c r="D178" s="5"/>
      <c r="E178" s="5"/>
      <c r="F178" s="5"/>
      <c r="G178" s="5"/>
      <c r="H178" s="5"/>
      <c r="O178" s="55"/>
      <c r="P178" s="66">
        <v>87</v>
      </c>
      <c r="Q178" s="65">
        <f t="shared" si="6"/>
        <v>1.5968328648166623E-7</v>
      </c>
      <c r="R178" s="65">
        <f t="shared" si="7"/>
        <v>0.99999899399529513</v>
      </c>
      <c r="S178" s="65">
        <f t="shared" si="8"/>
        <v>0.15873015873015872</v>
      </c>
      <c r="T178" s="65"/>
      <c r="U178" s="65"/>
      <c r="V178" s="55"/>
    </row>
    <row r="179" spans="4:22" s="1" customFormat="1">
      <c r="D179" s="5"/>
      <c r="E179" s="5"/>
      <c r="F179" s="5"/>
      <c r="G179" s="5"/>
      <c r="H179" s="5"/>
      <c r="O179" s="55"/>
      <c r="P179" s="65">
        <v>87.5</v>
      </c>
      <c r="Q179" s="65">
        <f t="shared" si="6"/>
        <v>1.4749987298487859E-7</v>
      </c>
      <c r="R179" s="65">
        <f t="shared" si="7"/>
        <v>0.99999907075080019</v>
      </c>
      <c r="S179" s="65">
        <f t="shared" si="8"/>
        <v>0.15873015873015872</v>
      </c>
      <c r="T179" s="65"/>
      <c r="U179" s="65"/>
      <c r="V179" s="55"/>
    </row>
    <row r="180" spans="4:22" s="1" customFormat="1">
      <c r="D180" s="5"/>
      <c r="E180" s="5"/>
      <c r="F180" s="5"/>
      <c r="G180" s="5"/>
      <c r="H180" s="5"/>
      <c r="O180" s="55"/>
      <c r="P180" s="66">
        <v>88</v>
      </c>
      <c r="Q180" s="65">
        <f t="shared" si="6"/>
        <v>1.3624602179673437E-7</v>
      </c>
      <c r="R180" s="65">
        <f t="shared" si="7"/>
        <v>0.99999914165006265</v>
      </c>
      <c r="S180" s="65">
        <f t="shared" si="8"/>
        <v>0.15873015873015872</v>
      </c>
      <c r="T180" s="65"/>
      <c r="U180" s="65"/>
      <c r="V180" s="55"/>
    </row>
    <row r="181" spans="4:22" s="1" customFormat="1">
      <c r="D181" s="5"/>
      <c r="E181" s="5"/>
      <c r="F181" s="5"/>
      <c r="G181" s="5"/>
      <c r="H181" s="5"/>
      <c r="O181" s="55"/>
      <c r="P181" s="65">
        <v>88.5</v>
      </c>
      <c r="Q181" s="65">
        <f t="shared" si="6"/>
        <v>1.258508097653704E-7</v>
      </c>
      <c r="R181" s="65">
        <f t="shared" si="7"/>
        <v>0.99999920713989843</v>
      </c>
      <c r="S181" s="65">
        <f t="shared" si="8"/>
        <v>0.15873015873015872</v>
      </c>
      <c r="T181" s="65"/>
      <c r="U181" s="65"/>
      <c r="V181" s="55"/>
    </row>
    <row r="182" spans="4:22" s="1" customFormat="1">
      <c r="D182" s="5"/>
      <c r="E182" s="5"/>
      <c r="F182" s="5"/>
      <c r="G182" s="5"/>
      <c r="H182" s="5"/>
      <c r="O182" s="55"/>
      <c r="P182" s="66">
        <v>89</v>
      </c>
      <c r="Q182" s="65">
        <f t="shared" si="6"/>
        <v>1.1624872498830694E-7</v>
      </c>
      <c r="R182" s="65">
        <f t="shared" si="7"/>
        <v>0.9999992676330326</v>
      </c>
      <c r="S182" s="65">
        <f t="shared" si="8"/>
        <v>0.15873015873015872</v>
      </c>
      <c r="T182" s="65"/>
      <c r="U182" s="65"/>
      <c r="V182" s="55"/>
    </row>
    <row r="183" spans="4:22" s="1" customFormat="1">
      <c r="D183" s="5"/>
      <c r="E183" s="5"/>
      <c r="F183" s="5"/>
      <c r="G183" s="5"/>
      <c r="H183" s="5"/>
      <c r="O183" s="55"/>
      <c r="P183" s="65">
        <v>89.5</v>
      </c>
      <c r="Q183" s="65">
        <f t="shared" si="6"/>
        <v>1.0737925394839628E-7</v>
      </c>
      <c r="R183" s="65">
        <f t="shared" si="7"/>
        <v>0.99999932351070009</v>
      </c>
      <c r="S183" s="65">
        <f t="shared" si="8"/>
        <v>0.15873015873015872</v>
      </c>
      <c r="T183" s="65"/>
      <c r="U183" s="65"/>
      <c r="V183" s="55"/>
    </row>
    <row r="184" spans="4:22" s="1" customFormat="1">
      <c r="D184" s="5"/>
      <c r="E184" s="5"/>
      <c r="F184" s="5"/>
      <c r="G184" s="5"/>
      <c r="H184" s="5"/>
      <c r="O184" s="55"/>
      <c r="P184" s="66">
        <v>90</v>
      </c>
      <c r="Q184" s="65">
        <f t="shared" si="6"/>
        <v>9.9186500150207886E-8</v>
      </c>
      <c r="R184" s="65">
        <f t="shared" si="7"/>
        <v>0.99999937512504911</v>
      </c>
      <c r="S184" s="65">
        <f t="shared" si="8"/>
        <v>0.15873015873015872</v>
      </c>
      <c r="T184" s="65"/>
      <c r="U184" s="65"/>
      <c r="V184" s="55"/>
    </row>
    <row r="185" spans="4:22" s="1" customFormat="1">
      <c r="D185" s="5"/>
      <c r="E185" s="5"/>
      <c r="F185" s="5"/>
      <c r="G185" s="5"/>
      <c r="H185" s="5"/>
      <c r="O185" s="55"/>
      <c r="P185" s="65">
        <v>90.5</v>
      </c>
      <c r="Q185" s="65">
        <f t="shared" si="6"/>
        <v>9.1618831853451489E-8</v>
      </c>
      <c r="R185" s="65">
        <f t="shared" si="7"/>
        <v>0.99999942280135934</v>
      </c>
      <c r="S185" s="65">
        <f t="shared" si="8"/>
        <v>0.15873015873015872</v>
      </c>
      <c r="T185" s="65"/>
      <c r="U185" s="65"/>
      <c r="V185" s="55"/>
    </row>
    <row r="186" spans="4:22" s="1" customFormat="1">
      <c r="D186" s="5"/>
      <c r="E186" s="5"/>
      <c r="F186" s="5"/>
      <c r="G186" s="5"/>
      <c r="H186" s="5"/>
      <c r="O186" s="55"/>
      <c r="P186" s="66">
        <v>91</v>
      </c>
      <c r="Q186" s="65">
        <f t="shared" si="6"/>
        <v>8.4628556683410971E-8</v>
      </c>
      <c r="R186" s="65">
        <f t="shared" si="7"/>
        <v>0.99999946684009289</v>
      </c>
      <c r="S186" s="65">
        <f t="shared" si="8"/>
        <v>0.15873015873015872</v>
      </c>
      <c r="T186" s="65"/>
      <c r="U186" s="65"/>
      <c r="V186" s="55"/>
    </row>
    <row r="187" spans="4:22" s="1" customFormat="1">
      <c r="D187" s="5"/>
      <c r="E187" s="5"/>
      <c r="F187" s="5"/>
      <c r="G187" s="5"/>
      <c r="H187" s="5"/>
      <c r="O187" s="55"/>
      <c r="P187" s="65">
        <v>91.5</v>
      </c>
      <c r="Q187" s="65">
        <f t="shared" si="6"/>
        <v>7.8171621067743202E-8</v>
      </c>
      <c r="R187" s="65">
        <f t="shared" si="7"/>
        <v>0.9999995075187873</v>
      </c>
      <c r="S187" s="65">
        <f t="shared" si="8"/>
        <v>0.15873015873015872</v>
      </c>
      <c r="T187" s="65"/>
      <c r="U187" s="65"/>
      <c r="V187" s="55"/>
    </row>
    <row r="188" spans="4:22" s="1" customFormat="1">
      <c r="D188" s="5"/>
      <c r="E188" s="5"/>
      <c r="F188" s="5"/>
      <c r="G188" s="5"/>
      <c r="H188" s="5"/>
      <c r="O188" s="55"/>
      <c r="P188" s="66">
        <v>92</v>
      </c>
      <c r="Q188" s="65">
        <f t="shared" si="6"/>
        <v>7.2207332605457185E-8</v>
      </c>
      <c r="R188" s="65">
        <f t="shared" si="7"/>
        <v>0.99999954509380462</v>
      </c>
      <c r="S188" s="65">
        <f t="shared" si="8"/>
        <v>0.15873015873015872</v>
      </c>
      <c r="T188" s="65"/>
      <c r="U188" s="65"/>
      <c r="V188" s="55"/>
    </row>
    <row r="189" spans="4:22" s="1" customFormat="1">
      <c r="D189" s="5"/>
      <c r="E189" s="5"/>
      <c r="F189" s="5"/>
      <c r="G189" s="5"/>
      <c r="H189" s="5"/>
      <c r="O189" s="55"/>
      <c r="P189" s="65">
        <v>92.5</v>
      </c>
      <c r="Q189" s="65">
        <f t="shared" si="6"/>
        <v>6.6698103618406204E-8</v>
      </c>
      <c r="R189" s="65">
        <f t="shared" si="7"/>
        <v>0.9999995798019472</v>
      </c>
      <c r="S189" s="65">
        <f t="shared" si="8"/>
        <v>0.15873015873015872</v>
      </c>
      <c r="T189" s="65"/>
      <c r="U189" s="65"/>
      <c r="V189" s="55"/>
    </row>
    <row r="190" spans="4:22" s="1" customFormat="1">
      <c r="D190" s="5"/>
      <c r="E190" s="5"/>
      <c r="F190" s="5"/>
      <c r="G190" s="5"/>
      <c r="H190" s="5"/>
      <c r="O190" s="55"/>
      <c r="P190" s="66">
        <v>93</v>
      </c>
      <c r="Q190" s="65">
        <f t="shared" si="6"/>
        <v>6.1609214269125874E-8</v>
      </c>
      <c r="R190" s="65">
        <f t="shared" si="7"/>
        <v>0.99999961186195008</v>
      </c>
      <c r="S190" s="65">
        <f t="shared" si="8"/>
        <v>0.15873015873015872</v>
      </c>
      <c r="T190" s="65"/>
      <c r="U190" s="65"/>
      <c r="V190" s="55"/>
    </row>
    <row r="191" spans="4:22" s="1" customFormat="1">
      <c r="D191" s="5"/>
      <c r="E191" s="5"/>
      <c r="F191" s="5"/>
      <c r="G191" s="5"/>
      <c r="H191" s="5"/>
      <c r="O191" s="55"/>
      <c r="P191" s="65">
        <v>93.5</v>
      </c>
      <c r="Q191" s="65">
        <f t="shared" si="6"/>
        <v>5.6908593752155665E-8</v>
      </c>
      <c r="R191" s="65">
        <f t="shared" si="7"/>
        <v>0.9999996414758594</v>
      </c>
      <c r="S191" s="65">
        <f t="shared" si="8"/>
        <v>0.15873015873015872</v>
      </c>
      <c r="T191" s="65"/>
      <c r="U191" s="65"/>
      <c r="V191" s="55"/>
    </row>
    <row r="192" spans="4:22" s="1" customFormat="1">
      <c r="D192" s="5"/>
      <c r="E192" s="5"/>
      <c r="F192" s="5"/>
      <c r="G192" s="5"/>
      <c r="H192" s="5"/>
      <c r="O192" s="55"/>
      <c r="P192" s="66">
        <v>94</v>
      </c>
      <c r="Q192" s="65">
        <f t="shared" si="6"/>
        <v>5.2566618179885473E-8</v>
      </c>
      <c r="R192" s="65">
        <f t="shared" si="7"/>
        <v>0.99999966883030544</v>
      </c>
      <c r="S192" s="65">
        <f t="shared" si="8"/>
        <v>0.15873015873015872</v>
      </c>
      <c r="T192" s="65"/>
      <c r="U192" s="65"/>
      <c r="V192" s="55"/>
    </row>
    <row r="193" spans="4:22" s="1" customFormat="1">
      <c r="D193" s="5"/>
      <c r="E193" s="5"/>
      <c r="F193" s="5"/>
      <c r="G193" s="5"/>
      <c r="H193" s="5"/>
      <c r="O193" s="55"/>
      <c r="P193" s="65">
        <v>94.5</v>
      </c>
      <c r="Q193" s="65">
        <f t="shared" si="6"/>
        <v>4.8555923889178693E-8</v>
      </c>
      <c r="R193" s="65">
        <f t="shared" si="7"/>
        <v>0.99999969409767953</v>
      </c>
      <c r="S193" s="65">
        <f t="shared" si="8"/>
        <v>0.15873015873015872</v>
      </c>
      <c r="T193" s="65"/>
      <c r="U193" s="65"/>
      <c r="V193" s="55"/>
    </row>
    <row r="194" spans="4:22" s="1" customFormat="1">
      <c r="D194" s="5"/>
      <c r="E194" s="5"/>
      <c r="F194" s="5"/>
      <c r="G194" s="5"/>
      <c r="H194" s="5"/>
      <c r="O194" s="55"/>
      <c r="P194" s="66">
        <v>95</v>
      </c>
      <c r="Q194" s="65">
        <f t="shared" si="6"/>
        <v>4.4851234992208033E-8</v>
      </c>
      <c r="R194" s="65">
        <f t="shared" si="7"/>
        <v>0.9999997174372196</v>
      </c>
      <c r="S194" s="65">
        <f t="shared" si="8"/>
        <v>0.15873015873015872</v>
      </c>
      <c r="T194" s="65"/>
      <c r="U194" s="65"/>
      <c r="V194" s="55"/>
    </row>
    <row r="195" spans="4:22" s="1" customFormat="1">
      <c r="D195" s="5"/>
      <c r="E195" s="5"/>
      <c r="F195" s="5"/>
      <c r="G195" s="5"/>
      <c r="H195" s="5"/>
      <c r="O195" s="55"/>
      <c r="P195" s="65">
        <v>95.5</v>
      </c>
      <c r="Q195" s="65">
        <f t="shared" si="6"/>
        <v>4.1429204084706642E-8</v>
      </c>
      <c r="R195" s="65">
        <f t="shared" si="7"/>
        <v>0.99999973899601424</v>
      </c>
      <c r="S195" s="65">
        <f t="shared" si="8"/>
        <v>0.15873015873015872</v>
      </c>
      <c r="T195" s="65"/>
      <c r="U195" s="65"/>
      <c r="V195" s="55"/>
    </row>
    <row r="196" spans="4:22" s="1" customFormat="1">
      <c r="D196" s="5"/>
      <c r="E196" s="5"/>
      <c r="F196" s="5"/>
      <c r="G196" s="5"/>
      <c r="H196" s="5"/>
      <c r="O196" s="55"/>
      <c r="P196" s="66">
        <v>96</v>
      </c>
      <c r="Q196" s="65">
        <f t="shared" si="6"/>
        <v>3.826826510776031E-8</v>
      </c>
      <c r="R196" s="65">
        <f t="shared" si="7"/>
        <v>0.99999975890992987</v>
      </c>
      <c r="S196" s="65">
        <f t="shared" si="8"/>
        <v>0.15873015873015872</v>
      </c>
      <c r="T196" s="65"/>
      <c r="U196" s="65"/>
      <c r="V196" s="55"/>
    </row>
    <row r="197" spans="4:22" s="1" customFormat="1">
      <c r="D197" s="5"/>
      <c r="E197" s="5"/>
      <c r="F197" s="5"/>
      <c r="G197" s="5"/>
      <c r="H197" s="5"/>
      <c r="O197" s="55"/>
      <c r="P197" s="65">
        <v>96.5</v>
      </c>
      <c r="Q197" s="65">
        <f t="shared" ref="Q197:Q260" si="9">(1/$B$4)*EXP(-(1/$B$4)*P197)</f>
        <v>3.534849743585643E-8</v>
      </c>
      <c r="R197" s="65">
        <f t="shared" ref="R197:R260" si="10">1-EXP(-(1/$B$4)*P197)</f>
        <v>0.99999977730446621</v>
      </c>
      <c r="S197" s="65">
        <f t="shared" ref="S197:S260" si="11">1/$B$4</f>
        <v>0.15873015873015872</v>
      </c>
      <c r="T197" s="65"/>
      <c r="U197" s="65"/>
      <c r="V197" s="55"/>
    </row>
    <row r="198" spans="4:22" s="1" customFormat="1">
      <c r="D198" s="5"/>
      <c r="E198" s="5"/>
      <c r="F198" s="5"/>
      <c r="G198" s="5"/>
      <c r="H198" s="5"/>
      <c r="O198" s="55"/>
      <c r="P198" s="66">
        <v>97</v>
      </c>
      <c r="Q198" s="65">
        <f t="shared" si="9"/>
        <v>3.2651500334656219E-8</v>
      </c>
      <c r="R198" s="65">
        <f t="shared" si="10"/>
        <v>0.99999979429554786</v>
      </c>
      <c r="S198" s="65">
        <f t="shared" si="11"/>
        <v>0.15873015873015872</v>
      </c>
      <c r="T198" s="65"/>
      <c r="U198" s="65"/>
      <c r="V198" s="55"/>
    </row>
    <row r="199" spans="4:22" s="1" customFormat="1">
      <c r="D199" s="5"/>
      <c r="E199" s="5"/>
      <c r="F199" s="5"/>
      <c r="G199" s="5"/>
      <c r="H199" s="5"/>
      <c r="O199" s="55"/>
      <c r="P199" s="65">
        <v>97.5</v>
      </c>
      <c r="Q199" s="65">
        <f t="shared" si="9"/>
        <v>3.0160276997307817E-8</v>
      </c>
      <c r="R199" s="65">
        <f t="shared" si="10"/>
        <v>0.99999980999025495</v>
      </c>
      <c r="S199" s="65">
        <f t="shared" si="11"/>
        <v>0.15873015873015872</v>
      </c>
      <c r="T199" s="65"/>
      <c r="U199" s="65"/>
      <c r="V199" s="55"/>
    </row>
    <row r="200" spans="4:22" s="1" customFormat="1">
      <c r="D200" s="5"/>
      <c r="E200" s="5"/>
      <c r="F200" s="5"/>
      <c r="G200" s="5"/>
      <c r="H200" s="5"/>
      <c r="O200" s="55"/>
      <c r="P200" s="66">
        <v>98</v>
      </c>
      <c r="Q200" s="65">
        <f t="shared" si="9"/>
        <v>2.7859127428482709E-8</v>
      </c>
      <c r="R200" s="65">
        <f t="shared" si="10"/>
        <v>0.99999982448749725</v>
      </c>
      <c r="S200" s="65">
        <f t="shared" si="11"/>
        <v>0.15873015873015872</v>
      </c>
      <c r="T200" s="65"/>
      <c r="U200" s="65"/>
      <c r="V200" s="55"/>
    </row>
    <row r="201" spans="4:22" s="1" customFormat="1">
      <c r="D201" s="5"/>
      <c r="E201" s="5"/>
      <c r="F201" s="5"/>
      <c r="G201" s="5"/>
      <c r="H201" s="5"/>
      <c r="O201" s="55"/>
      <c r="P201" s="65">
        <v>98.5</v>
      </c>
      <c r="Q201" s="65">
        <f t="shared" si="9"/>
        <v>2.5733549501077811E-8</v>
      </c>
      <c r="R201" s="65">
        <f t="shared" si="10"/>
        <v>0.99999983787863811</v>
      </c>
      <c r="S201" s="65">
        <f t="shared" si="11"/>
        <v>0.15873015873015872</v>
      </c>
      <c r="T201" s="65"/>
      <c r="U201" s="65"/>
      <c r="V201" s="55"/>
    </row>
    <row r="202" spans="4:22" s="1" customFormat="1">
      <c r="D202" s="5"/>
      <c r="E202" s="5"/>
      <c r="F202" s="5"/>
      <c r="G202" s="5"/>
      <c r="H202" s="5"/>
      <c r="O202" s="55"/>
      <c r="P202" s="66">
        <v>99</v>
      </c>
      <c r="Q202" s="65">
        <f t="shared" si="9"/>
        <v>2.3770147562029661E-8</v>
      </c>
      <c r="R202" s="65">
        <f t="shared" si="10"/>
        <v>0.99999985024807037</v>
      </c>
      <c r="S202" s="65">
        <f t="shared" si="11"/>
        <v>0.15873015873015872</v>
      </c>
      <c r="T202" s="65"/>
      <c r="U202" s="65"/>
      <c r="V202" s="55"/>
    </row>
    <row r="203" spans="4:22" s="1" customFormat="1">
      <c r="D203" s="5"/>
      <c r="E203" s="5"/>
      <c r="F203" s="5"/>
      <c r="G203" s="5"/>
      <c r="H203" s="5"/>
      <c r="O203" s="55"/>
      <c r="P203" s="65">
        <v>99.5</v>
      </c>
      <c r="Q203" s="65">
        <f t="shared" si="9"/>
        <v>2.1956548011264424E-8</v>
      </c>
      <c r="R203" s="65">
        <f t="shared" si="10"/>
        <v>0.99999986167374755</v>
      </c>
      <c r="S203" s="65">
        <f t="shared" si="11"/>
        <v>0.15873015873015872</v>
      </c>
      <c r="T203" s="65"/>
      <c r="U203" s="65"/>
      <c r="V203" s="55"/>
    </row>
    <row r="204" spans="4:22" s="1" customFormat="1">
      <c r="D204" s="5"/>
      <c r="E204" s="5"/>
      <c r="F204" s="5"/>
      <c r="G204" s="5"/>
      <c r="H204" s="5"/>
      <c r="O204" s="55"/>
      <c r="P204" s="66">
        <v>100</v>
      </c>
      <c r="Q204" s="65">
        <f t="shared" si="9"/>
        <v>2.0281321321751002E-8</v>
      </c>
      <c r="R204" s="65">
        <f t="shared" si="10"/>
        <v>0.99999987222767572</v>
      </c>
      <c r="S204" s="65">
        <f t="shared" si="11"/>
        <v>0.15873015873015872</v>
      </c>
      <c r="T204" s="65"/>
      <c r="U204" s="65"/>
      <c r="V204" s="55"/>
    </row>
    <row r="205" spans="4:22" s="1" customFormat="1">
      <c r="D205" s="5"/>
      <c r="E205" s="5"/>
      <c r="F205" s="5"/>
      <c r="G205" s="5"/>
      <c r="H205" s="5"/>
      <c r="O205" s="55"/>
      <c r="P205" s="65">
        <v>100.5</v>
      </c>
      <c r="Q205" s="65">
        <f t="shared" si="9"/>
        <v>1.873391000921844E-8</v>
      </c>
      <c r="R205" s="65">
        <f t="shared" si="10"/>
        <v>0.99999988197636691</v>
      </c>
      <c r="S205" s="65">
        <f t="shared" si="11"/>
        <v>0.15873015873015872</v>
      </c>
      <c r="T205" s="65"/>
      <c r="U205" s="65"/>
      <c r="V205" s="55"/>
    </row>
    <row r="206" spans="4:22" s="1" customFormat="1">
      <c r="D206" s="5"/>
      <c r="E206" s="5"/>
      <c r="F206" s="5"/>
      <c r="G206" s="5"/>
      <c r="H206" s="5"/>
      <c r="O206" s="55"/>
      <c r="P206" s="66">
        <v>101</v>
      </c>
      <c r="Q206" s="65">
        <f t="shared" si="9"/>
        <v>1.7304562097593844E-8</v>
      </c>
      <c r="R206" s="65">
        <f t="shared" si="10"/>
        <v>0.99999989098125874</v>
      </c>
      <c r="S206" s="65">
        <f t="shared" si="11"/>
        <v>0.15873015873015872</v>
      </c>
      <c r="T206" s="65"/>
      <c r="U206" s="65"/>
      <c r="V206" s="55"/>
    </row>
    <row r="207" spans="4:22" s="1" customFormat="1">
      <c r="D207" s="5"/>
      <c r="E207" s="5"/>
      <c r="F207" s="5"/>
      <c r="G207" s="5"/>
      <c r="H207" s="5"/>
      <c r="O207" s="55"/>
      <c r="P207" s="65">
        <v>101.5</v>
      </c>
      <c r="Q207" s="65">
        <f t="shared" si="9"/>
        <v>1.5984269660852001E-8</v>
      </c>
      <c r="R207" s="65">
        <f t="shared" si="10"/>
        <v>0.99999989929910116</v>
      </c>
      <c r="S207" s="65">
        <f t="shared" si="11"/>
        <v>0.15873015873015872</v>
      </c>
      <c r="T207" s="65"/>
      <c r="U207" s="65"/>
      <c r="V207" s="55"/>
    </row>
    <row r="208" spans="4:22" s="1" customFormat="1">
      <c r="D208" s="5"/>
      <c r="E208" s="5"/>
      <c r="F208" s="5"/>
      <c r="G208" s="5"/>
      <c r="H208" s="5"/>
      <c r="O208" s="55"/>
      <c r="P208" s="66">
        <v>102</v>
      </c>
      <c r="Q208" s="65">
        <f t="shared" si="9"/>
        <v>1.4764712053959454E-8</v>
      </c>
      <c r="R208" s="65">
        <f t="shared" si="10"/>
        <v>0.99999990698231411</v>
      </c>
      <c r="S208" s="65">
        <f t="shared" si="11"/>
        <v>0.15873015873015872</v>
      </c>
      <c r="T208" s="65"/>
      <c r="U208" s="65"/>
      <c r="V208" s="55"/>
    </row>
    <row r="209" spans="4:22" s="1" customFormat="1">
      <c r="D209" s="5"/>
      <c r="E209" s="5"/>
      <c r="F209" s="5"/>
      <c r="G209" s="5"/>
      <c r="H209" s="5"/>
      <c r="O209" s="55"/>
      <c r="P209" s="65">
        <v>102.5</v>
      </c>
      <c r="Q209" s="65">
        <f t="shared" si="9"/>
        <v>1.363820347514807E-8</v>
      </c>
      <c r="R209" s="65">
        <f t="shared" si="10"/>
        <v>0.9999999140793181</v>
      </c>
      <c r="S209" s="65">
        <f t="shared" si="11"/>
        <v>0.15873015873015872</v>
      </c>
      <c r="T209" s="65"/>
      <c r="U209" s="65"/>
      <c r="V209" s="55"/>
    </row>
    <row r="210" spans="4:22" s="1" customFormat="1">
      <c r="D210" s="5"/>
      <c r="E210" s="5"/>
      <c r="F210" s="5"/>
      <c r="G210" s="5"/>
      <c r="H210" s="5"/>
      <c r="O210" s="55"/>
      <c r="P210" s="66">
        <v>103</v>
      </c>
      <c r="Q210" s="65">
        <f t="shared" si="9"/>
        <v>1.2597644529048645E-8</v>
      </c>
      <c r="R210" s="65">
        <f t="shared" si="10"/>
        <v>0.99999992063483945</v>
      </c>
      <c r="S210" s="65">
        <f t="shared" si="11"/>
        <v>0.15873015873015872</v>
      </c>
      <c r="T210" s="65"/>
      <c r="U210" s="65"/>
      <c r="V210" s="55"/>
    </row>
    <row r="211" spans="4:22" s="1" customFormat="1">
      <c r="D211" s="5"/>
      <c r="E211" s="5"/>
      <c r="F211" s="5"/>
      <c r="G211" s="5"/>
      <c r="H211" s="5"/>
      <c r="O211" s="55"/>
      <c r="P211" s="65">
        <v>103.5</v>
      </c>
      <c r="Q211" s="65">
        <f t="shared" si="9"/>
        <v>1.1636477485429673E-8</v>
      </c>
      <c r="R211" s="65">
        <f t="shared" si="10"/>
        <v>0.99999992669019189</v>
      </c>
      <c r="S211" s="65">
        <f t="shared" si="11"/>
        <v>0.15873015873015872</v>
      </c>
      <c r="T211" s="65"/>
      <c r="U211" s="65"/>
      <c r="V211" s="55"/>
    </row>
    <row r="212" spans="4:22" s="1" customFormat="1">
      <c r="D212" s="5"/>
      <c r="E212" s="5"/>
      <c r="F212" s="5"/>
      <c r="G212" s="5"/>
      <c r="H212" s="5"/>
      <c r="O212" s="55"/>
      <c r="P212" s="66">
        <v>104</v>
      </c>
      <c r="Q212" s="65">
        <f t="shared" si="9"/>
        <v>1.0748644951576314E-8</v>
      </c>
      <c r="R212" s="65">
        <f t="shared" si="10"/>
        <v>0.99999993228353679</v>
      </c>
      <c r="S212" s="65">
        <f t="shared" si="11"/>
        <v>0.15873015873015872</v>
      </c>
      <c r="T212" s="65"/>
      <c r="U212" s="65"/>
      <c r="V212" s="55"/>
    </row>
    <row r="213" spans="4:22" s="1" customFormat="1">
      <c r="D213" s="5"/>
      <c r="E213" s="5"/>
      <c r="F213" s="5"/>
      <c r="G213" s="5"/>
      <c r="H213" s="5"/>
      <c r="O213" s="55"/>
      <c r="P213" s="65">
        <v>104.5</v>
      </c>
      <c r="Q213" s="65">
        <f t="shared" si="9"/>
        <v>9.9285516978578125E-9</v>
      </c>
      <c r="R213" s="65">
        <f t="shared" si="10"/>
        <v>0.99999993745012428</v>
      </c>
      <c r="S213" s="65">
        <f t="shared" si="11"/>
        <v>0.15873015873015872</v>
      </c>
      <c r="T213" s="65"/>
      <c r="U213" s="65"/>
      <c r="V213" s="55"/>
    </row>
    <row r="214" spans="4:22" s="1" customFormat="1">
      <c r="D214" s="5"/>
      <c r="E214" s="5"/>
      <c r="F214" s="5"/>
      <c r="G214" s="5"/>
      <c r="H214" s="5"/>
      <c r="O214" s="55"/>
      <c r="P214" s="66">
        <v>105</v>
      </c>
      <c r="Q214" s="65">
        <f t="shared" si="9"/>
        <v>9.1710293959034171E-9</v>
      </c>
      <c r="R214" s="65">
        <f t="shared" si="10"/>
        <v>0.99999994222251476</v>
      </c>
      <c r="S214" s="65">
        <f t="shared" si="11"/>
        <v>0.15873015873015872</v>
      </c>
      <c r="T214" s="65"/>
      <c r="U214" s="65"/>
      <c r="V214" s="55"/>
    </row>
    <row r="215" spans="4:22" s="1" customFormat="1">
      <c r="D215" s="5"/>
      <c r="E215" s="5"/>
      <c r="F215" s="5"/>
      <c r="G215" s="5"/>
      <c r="H215" s="5"/>
      <c r="O215" s="55"/>
      <c r="P215" s="65">
        <v>105.5</v>
      </c>
      <c r="Q215" s="65">
        <f t="shared" si="9"/>
        <v>8.4713040471624615E-9</v>
      </c>
      <c r="R215" s="65">
        <f t="shared" si="10"/>
        <v>0.99999994663078451</v>
      </c>
      <c r="S215" s="65">
        <f t="shared" si="11"/>
        <v>0.15873015873015872</v>
      </c>
      <c r="T215" s="65"/>
      <c r="U215" s="65"/>
      <c r="V215" s="55"/>
    </row>
    <row r="216" spans="4:22" s="1" customFormat="1">
      <c r="D216" s="5"/>
      <c r="E216" s="5"/>
      <c r="F216" s="5"/>
      <c r="G216" s="5"/>
      <c r="H216" s="5"/>
      <c r="O216" s="55"/>
      <c r="P216" s="66">
        <v>106</v>
      </c>
      <c r="Q216" s="65">
        <f t="shared" si="9"/>
        <v>7.8249658965793365E-9</v>
      </c>
      <c r="R216" s="65">
        <f t="shared" si="10"/>
        <v>0.99999995070271486</v>
      </c>
      <c r="S216" s="65">
        <f t="shared" si="11"/>
        <v>0.15873015873015872</v>
      </c>
      <c r="T216" s="65"/>
      <c r="U216" s="65"/>
      <c r="V216" s="55"/>
    </row>
    <row r="217" spans="4:22" s="1" customFormat="1">
      <c r="D217" s="5"/>
      <c r="E217" s="5"/>
      <c r="F217" s="5"/>
      <c r="G217" s="5"/>
      <c r="H217" s="5"/>
      <c r="O217" s="55"/>
      <c r="P217" s="65">
        <v>106.5</v>
      </c>
      <c r="Q217" s="65">
        <f t="shared" si="9"/>
        <v>7.2279416417758534E-9</v>
      </c>
      <c r="R217" s="65">
        <f t="shared" si="10"/>
        <v>0.99999995446396761</v>
      </c>
      <c r="S217" s="65">
        <f t="shared" si="11"/>
        <v>0.15873015873015872</v>
      </c>
      <c r="T217" s="65"/>
      <c r="U217" s="65"/>
      <c r="V217" s="55"/>
    </row>
    <row r="218" spans="4:22" s="1" customFormat="1">
      <c r="D218" s="5"/>
      <c r="E218" s="5"/>
      <c r="F218" s="5"/>
      <c r="G218" s="5"/>
      <c r="H218" s="5"/>
      <c r="O218" s="55"/>
      <c r="P218" s="66">
        <v>107</v>
      </c>
      <c r="Q218" s="65">
        <f t="shared" si="9"/>
        <v>6.6764687625993845E-9</v>
      </c>
      <c r="R218" s="65">
        <f t="shared" si="10"/>
        <v>0.99999995793824681</v>
      </c>
      <c r="S218" s="65">
        <f t="shared" si="11"/>
        <v>0.15873015873015872</v>
      </c>
      <c r="T218" s="65"/>
      <c r="U218" s="65"/>
      <c r="V218" s="55"/>
    </row>
    <row r="219" spans="4:22" s="1" customFormat="1">
      <c r="D219" s="5"/>
      <c r="E219" s="5"/>
      <c r="F219" s="5"/>
      <c r="G219" s="5"/>
      <c r="H219" s="5"/>
      <c r="O219" s="55"/>
      <c r="P219" s="65">
        <v>107.5</v>
      </c>
      <c r="Q219" s="65">
        <f t="shared" si="9"/>
        <v>6.1670718092590375E-9</v>
      </c>
      <c r="R219" s="65">
        <f t="shared" si="10"/>
        <v>0.9999999611474476</v>
      </c>
      <c r="S219" s="65">
        <f t="shared" si="11"/>
        <v>0.15873015873015872</v>
      </c>
      <c r="T219" s="65"/>
      <c r="U219" s="65"/>
      <c r="V219" s="55"/>
    </row>
    <row r="220" spans="4:22" s="1" customFormat="1">
      <c r="D220" s="5"/>
      <c r="E220" s="5"/>
      <c r="F220" s="5"/>
      <c r="G220" s="5"/>
      <c r="H220" s="5"/>
      <c r="O220" s="55"/>
      <c r="P220" s="66">
        <v>108</v>
      </c>
      <c r="Q220" s="65">
        <f t="shared" si="9"/>
        <v>5.6965404996143564E-9</v>
      </c>
      <c r="R220" s="65">
        <f t="shared" si="10"/>
        <v>0.99999996411179481</v>
      </c>
      <c r="S220" s="65">
        <f t="shared" si="11"/>
        <v>0.15873015873015872</v>
      </c>
      <c r="T220" s="65"/>
      <c r="U220" s="65"/>
      <c r="V220" s="55"/>
    </row>
    <row r="221" spans="4:22" s="1" customFormat="1">
      <c r="D221" s="5"/>
      <c r="E221" s="5"/>
      <c r="F221" s="5"/>
      <c r="G221" s="5"/>
      <c r="H221" s="5"/>
      <c r="O221" s="55"/>
      <c r="P221" s="65">
        <v>108.5</v>
      </c>
      <c r="Q221" s="65">
        <f t="shared" si="9"/>
        <v>5.2619094875831293E-9</v>
      </c>
      <c r="R221" s="65">
        <f t="shared" si="10"/>
        <v>0.99999996684997028</v>
      </c>
      <c r="S221" s="65">
        <f t="shared" si="11"/>
        <v>0.15873015873015872</v>
      </c>
      <c r="T221" s="65"/>
      <c r="U221" s="65"/>
      <c r="V221" s="55"/>
    </row>
    <row r="222" spans="4:22" s="1" customFormat="1">
      <c r="D222" s="5"/>
      <c r="E222" s="5"/>
      <c r="F222" s="5"/>
      <c r="G222" s="5"/>
      <c r="H222" s="5"/>
      <c r="O222" s="55"/>
      <c r="P222" s="66">
        <v>109</v>
      </c>
      <c r="Q222" s="65">
        <f t="shared" si="9"/>
        <v>4.8604396751663131E-9</v>
      </c>
      <c r="R222" s="65">
        <f t="shared" si="10"/>
        <v>0.99999996937923008</v>
      </c>
      <c r="S222" s="65">
        <f t="shared" si="11"/>
        <v>0.15873015873015872</v>
      </c>
      <c r="T222" s="65"/>
      <c r="U222" s="65"/>
      <c r="V222" s="55"/>
    </row>
    <row r="223" spans="4:22" s="1" customFormat="1">
      <c r="D223" s="5"/>
      <c r="E223" s="5"/>
      <c r="F223" s="5"/>
      <c r="G223" s="5"/>
      <c r="H223" s="5"/>
      <c r="O223" s="55"/>
      <c r="P223" s="65">
        <v>109.5</v>
      </c>
      <c r="Q223" s="65">
        <f t="shared" si="9"/>
        <v>4.4896009503161561E-9</v>
      </c>
      <c r="R223" s="65">
        <f t="shared" si="10"/>
        <v>0.99999997171551402</v>
      </c>
      <c r="S223" s="65">
        <f t="shared" si="11"/>
        <v>0.15873015873015872</v>
      </c>
      <c r="T223" s="65"/>
      <c r="U223" s="65"/>
      <c r="V223" s="55"/>
    </row>
    <row r="224" spans="4:22" s="1" customFormat="1">
      <c r="D224" s="5"/>
      <c r="E224" s="5"/>
      <c r="F224" s="5"/>
      <c r="G224" s="5"/>
      <c r="H224" s="5"/>
      <c r="O224" s="55"/>
      <c r="P224" s="66">
        <v>110</v>
      </c>
      <c r="Q224" s="65">
        <f t="shared" si="9"/>
        <v>4.1470562418594405E-9</v>
      </c>
      <c r="R224" s="65">
        <f t="shared" si="10"/>
        <v>0.99999997387354567</v>
      </c>
      <c r="S224" s="65">
        <f t="shared" si="11"/>
        <v>0.15873015873015872</v>
      </c>
      <c r="T224" s="65"/>
      <c r="U224" s="65"/>
      <c r="V224" s="55"/>
    </row>
    <row r="225" spans="4:22" s="1" customFormat="1">
      <c r="D225" s="5"/>
      <c r="E225" s="5"/>
      <c r="F225" s="5"/>
      <c r="G225" s="5"/>
      <c r="H225" s="5"/>
      <c r="O225" s="55"/>
      <c r="P225" s="65">
        <v>110.5</v>
      </c>
      <c r="Q225" s="65">
        <f t="shared" si="9"/>
        <v>3.8306467909880199E-9</v>
      </c>
      <c r="R225" s="65">
        <f t="shared" si="10"/>
        <v>0.99999997586692524</v>
      </c>
      <c r="S225" s="65">
        <f t="shared" si="11"/>
        <v>0.15873015873015872</v>
      </c>
      <c r="T225" s="65"/>
      <c r="U225" s="65"/>
      <c r="V225" s="55"/>
    </row>
    <row r="226" spans="4:22" s="1" customFormat="1">
      <c r="D226" s="5"/>
      <c r="E226" s="5"/>
      <c r="F226" s="5"/>
      <c r="G226" s="5"/>
      <c r="H226" s="5"/>
      <c r="O226" s="55"/>
      <c r="P226" s="66">
        <v>111</v>
      </c>
      <c r="Q226" s="65">
        <f t="shared" si="9"/>
        <v>3.5383785464957687E-9</v>
      </c>
      <c r="R226" s="65">
        <f t="shared" si="10"/>
        <v>0.99999997770821514</v>
      </c>
      <c r="S226" s="65">
        <f t="shared" si="11"/>
        <v>0.15873015873015872</v>
      </c>
      <c r="T226" s="65"/>
      <c r="U226" s="65"/>
      <c r="V226" s="55"/>
    </row>
    <row r="227" spans="4:22" s="1" customFormat="1">
      <c r="D227" s="5"/>
      <c r="E227" s="5"/>
      <c r="F227" s="5"/>
      <c r="G227" s="5"/>
      <c r="H227" s="5"/>
      <c r="O227" s="55"/>
      <c r="P227" s="65">
        <v>111.5</v>
      </c>
      <c r="Q227" s="65">
        <f t="shared" si="9"/>
        <v>3.2684095980230683E-9</v>
      </c>
      <c r="R227" s="65">
        <f t="shared" si="10"/>
        <v>0.99999997940901952</v>
      </c>
      <c r="S227" s="65">
        <f t="shared" si="11"/>
        <v>0.15873015873015872</v>
      </c>
      <c r="T227" s="65"/>
      <c r="U227" s="65"/>
      <c r="V227" s="55"/>
    </row>
    <row r="228" spans="4:22" s="1" customFormat="1">
      <c r="D228" s="5"/>
      <c r="E228" s="5"/>
      <c r="F228" s="5"/>
      <c r="G228" s="5"/>
      <c r="H228" s="5"/>
      <c r="O228" s="55"/>
      <c r="P228" s="66">
        <v>112</v>
      </c>
      <c r="Q228" s="65">
        <f t="shared" si="9"/>
        <v>3.0190385681115682E-9</v>
      </c>
      <c r="R228" s="65">
        <f t="shared" si="10"/>
        <v>0.99999998098005705</v>
      </c>
      <c r="S228" s="65">
        <f t="shared" si="11"/>
        <v>0.15873015873015872</v>
      </c>
      <c r="T228" s="65"/>
      <c r="U228" s="65"/>
      <c r="V228" s="55"/>
    </row>
    <row r="229" spans="4:22" s="1" customFormat="1">
      <c r="D229" s="5"/>
      <c r="E229" s="5"/>
      <c r="F229" s="5"/>
      <c r="G229" s="5"/>
      <c r="H229" s="5"/>
      <c r="O229" s="55"/>
      <c r="P229" s="65">
        <v>112.5</v>
      </c>
      <c r="Q229" s="65">
        <f t="shared" si="9"/>
        <v>2.7886938899146043E-9</v>
      </c>
      <c r="R229" s="65">
        <f t="shared" si="10"/>
        <v>0.99999998243122845</v>
      </c>
      <c r="S229" s="65">
        <f t="shared" si="11"/>
        <v>0.15873015873015872</v>
      </c>
      <c r="T229" s="65"/>
      <c r="U229" s="65"/>
      <c r="V229" s="55"/>
    </row>
    <row r="230" spans="4:22" s="1" customFormat="1">
      <c r="D230" s="5"/>
      <c r="E230" s="5"/>
      <c r="F230" s="5"/>
      <c r="G230" s="5"/>
      <c r="H230" s="5"/>
      <c r="O230" s="55"/>
      <c r="P230" s="66">
        <v>113</v>
      </c>
      <c r="Q230" s="65">
        <f t="shared" si="9"/>
        <v>2.5759239029899195E-9</v>
      </c>
      <c r="R230" s="65">
        <f t="shared" si="10"/>
        <v>0.99999998377167942</v>
      </c>
      <c r="S230" s="65">
        <f t="shared" si="11"/>
        <v>0.15873015873015872</v>
      </c>
      <c r="T230" s="65"/>
      <c r="U230" s="65"/>
      <c r="V230" s="55"/>
    </row>
    <row r="231" spans="4:22" s="1" customFormat="1">
      <c r="D231" s="5"/>
      <c r="E231" s="5"/>
      <c r="F231" s="5"/>
      <c r="G231" s="5"/>
      <c r="H231" s="5"/>
      <c r="O231" s="55"/>
      <c r="P231" s="65">
        <v>113.5</v>
      </c>
      <c r="Q231" s="65">
        <f t="shared" si="9"/>
        <v>2.379387704757373E-9</v>
      </c>
      <c r="R231" s="65">
        <f t="shared" si="10"/>
        <v>0.99999998500985743</v>
      </c>
      <c r="S231" s="65">
        <f t="shared" si="11"/>
        <v>0.15873015873015872</v>
      </c>
      <c r="T231" s="65"/>
      <c r="U231" s="65"/>
      <c r="V231" s="55"/>
    </row>
    <row r="232" spans="4:22" s="1" customFormat="1">
      <c r="D232" s="5"/>
      <c r="E232" s="5"/>
      <c r="F232" s="5"/>
      <c r="G232" s="5"/>
      <c r="H232" s="5"/>
      <c r="O232" s="55"/>
      <c r="P232" s="66">
        <v>114</v>
      </c>
      <c r="Q232" s="65">
        <f t="shared" si="9"/>
        <v>2.1978466999662423E-9</v>
      </c>
      <c r="R232" s="65">
        <f t="shared" si="10"/>
        <v>0.99999998615356578</v>
      </c>
      <c r="S232" s="65">
        <f t="shared" si="11"/>
        <v>0.15873015873015872</v>
      </c>
      <c r="T232" s="65"/>
      <c r="U232" s="65"/>
      <c r="V232" s="55"/>
    </row>
    <row r="233" spans="4:22" s="1" customFormat="1">
      <c r="D233" s="5"/>
      <c r="E233" s="5"/>
      <c r="F233" s="5"/>
      <c r="G233" s="5"/>
      <c r="H233" s="5"/>
      <c r="O233" s="55"/>
      <c r="P233" s="65">
        <v>114.5</v>
      </c>
      <c r="Q233" s="65">
        <f t="shared" si="9"/>
        <v>2.0301567949158896E-9</v>
      </c>
      <c r="R233" s="65">
        <f t="shared" si="10"/>
        <v>0.99999998721001215</v>
      </c>
      <c r="S233" s="65">
        <f t="shared" si="11"/>
        <v>0.15873015873015872</v>
      </c>
      <c r="T233" s="65"/>
      <c r="U233" s="65"/>
      <c r="V233" s="55"/>
    </row>
    <row r="234" spans="4:22" s="1" customFormat="1">
      <c r="D234" s="5"/>
      <c r="E234" s="5"/>
      <c r="F234" s="5"/>
      <c r="G234" s="5"/>
      <c r="H234" s="5"/>
      <c r="O234" s="55"/>
      <c r="P234" s="66">
        <v>115</v>
      </c>
      <c r="Q234" s="65">
        <f t="shared" si="9"/>
        <v>1.8752611872367901E-9</v>
      </c>
      <c r="R234" s="65">
        <f t="shared" si="10"/>
        <v>0.99999998818585456</v>
      </c>
      <c r="S234" s="65">
        <f t="shared" si="11"/>
        <v>0.15873015873015872</v>
      </c>
      <c r="T234" s="65"/>
      <c r="U234" s="65"/>
      <c r="V234" s="55"/>
    </row>
    <row r="235" spans="4:22" s="1" customFormat="1">
      <c r="D235" s="5"/>
      <c r="E235" s="5"/>
      <c r="F235" s="5"/>
      <c r="G235" s="5"/>
      <c r="H235" s="5"/>
      <c r="O235" s="55"/>
      <c r="P235" s="65">
        <v>115.5</v>
      </c>
      <c r="Q235" s="65">
        <f t="shared" si="9"/>
        <v>1.7321837057922566E-9</v>
      </c>
      <c r="R235" s="65">
        <f t="shared" si="10"/>
        <v>0.99999998908724264</v>
      </c>
      <c r="S235" s="65">
        <f t="shared" si="11"/>
        <v>0.15873015873015872</v>
      </c>
      <c r="T235" s="65"/>
      <c r="U235" s="65"/>
      <c r="V235" s="55"/>
    </row>
    <row r="236" spans="4:22" s="1" customFormat="1">
      <c r="D236" s="5"/>
      <c r="E236" s="5"/>
      <c r="F236" s="5"/>
      <c r="G236" s="5"/>
      <c r="H236" s="5"/>
      <c r="O236" s="55"/>
      <c r="P236" s="66">
        <v>116</v>
      </c>
      <c r="Q236" s="65">
        <f t="shared" si="9"/>
        <v>1.6000226587280852E-9</v>
      </c>
      <c r="R236" s="65">
        <f t="shared" si="10"/>
        <v>0.99999998991985728</v>
      </c>
      <c r="S236" s="65">
        <f t="shared" si="11"/>
        <v>0.15873015873015872</v>
      </c>
      <c r="T236" s="65"/>
      <c r="U236" s="65"/>
      <c r="V236" s="55"/>
    </row>
    <row r="237" spans="4:22" s="1" customFormat="1">
      <c r="D237" s="5"/>
      <c r="E237" s="5"/>
      <c r="F237" s="5"/>
      <c r="G237" s="5"/>
      <c r="H237" s="5"/>
      <c r="O237" s="55"/>
      <c r="P237" s="65">
        <v>116.5</v>
      </c>
      <c r="Q237" s="65">
        <f t="shared" si="9"/>
        <v>1.4779451508997882E-9</v>
      </c>
      <c r="R237" s="65">
        <f t="shared" si="10"/>
        <v>0.99999999068894552</v>
      </c>
      <c r="S237" s="65">
        <f t="shared" si="11"/>
        <v>0.15873015873015872</v>
      </c>
      <c r="T237" s="65"/>
      <c r="U237" s="65"/>
      <c r="V237" s="55"/>
    </row>
    <row r="238" spans="4:22" s="1" customFormat="1">
      <c r="D238" s="5"/>
      <c r="E238" s="5"/>
      <c r="F238" s="5"/>
      <c r="G238" s="5"/>
      <c r="H238" s="5"/>
      <c r="O238" s="55"/>
      <c r="P238" s="66">
        <v>117</v>
      </c>
      <c r="Q238" s="65">
        <f t="shared" si="9"/>
        <v>1.365181834865134E-9</v>
      </c>
      <c r="R238" s="65">
        <f t="shared" si="10"/>
        <v>0.99999999139935447</v>
      </c>
      <c r="S238" s="65">
        <f t="shared" si="11"/>
        <v>0.15873015873015872</v>
      </c>
      <c r="T238" s="65"/>
      <c r="U238" s="65"/>
      <c r="V238" s="55"/>
    </row>
    <row r="239" spans="4:22" s="1" customFormat="1">
      <c r="D239" s="5"/>
      <c r="E239" s="5"/>
      <c r="F239" s="5"/>
      <c r="G239" s="5"/>
      <c r="H239" s="5"/>
      <c r="O239" s="55"/>
      <c r="P239" s="65">
        <v>117.5</v>
      </c>
      <c r="Q239" s="65">
        <f t="shared" si="9"/>
        <v>1.2610220623621122E-9</v>
      </c>
      <c r="R239" s="65">
        <f t="shared" si="10"/>
        <v>0.999999992055561</v>
      </c>
      <c r="S239" s="65">
        <f t="shared" si="11"/>
        <v>0.15873015873015872</v>
      </c>
      <c r="T239" s="65"/>
      <c r="U239" s="65"/>
      <c r="V239" s="55"/>
    </row>
    <row r="240" spans="4:22" s="1" customFormat="1">
      <c r="D240" s="5"/>
      <c r="E240" s="5"/>
      <c r="F240" s="5"/>
      <c r="G240" s="5"/>
      <c r="H240" s="5"/>
      <c r="O240" s="55"/>
      <c r="P240" s="66">
        <v>118</v>
      </c>
      <c r="Q240" s="65">
        <f t="shared" si="9"/>
        <v>1.1648094057163367E-9</v>
      </c>
      <c r="R240" s="65">
        <f t="shared" si="10"/>
        <v>0.9999999926617007</v>
      </c>
      <c r="S240" s="65">
        <f t="shared" si="11"/>
        <v>0.15873015873015872</v>
      </c>
      <c r="T240" s="65"/>
      <c r="U240" s="65"/>
      <c r="V240" s="55"/>
    </row>
    <row r="241" spans="4:22" s="1" customFormat="1">
      <c r="D241" s="5"/>
      <c r="E241" s="5"/>
      <c r="F241" s="5"/>
      <c r="G241" s="5"/>
      <c r="H241" s="5"/>
      <c r="O241" s="55"/>
      <c r="P241" s="65">
        <v>118.5</v>
      </c>
      <c r="Q241" s="65">
        <f t="shared" si="9"/>
        <v>1.0759375209532461E-9</v>
      </c>
      <c r="R241" s="65">
        <f t="shared" si="10"/>
        <v>0.99999999322159361</v>
      </c>
      <c r="S241" s="65">
        <f t="shared" si="11"/>
        <v>0.15873015873015872</v>
      </c>
      <c r="T241" s="65"/>
      <c r="U241" s="65"/>
      <c r="V241" s="55"/>
    </row>
    <row r="242" spans="4:22" s="1" customFormat="1">
      <c r="D242" s="5"/>
      <c r="E242" s="5"/>
      <c r="F242" s="5"/>
      <c r="G242" s="5"/>
      <c r="H242" s="5"/>
      <c r="O242" s="55"/>
      <c r="P242" s="66">
        <v>119</v>
      </c>
      <c r="Q242" s="65">
        <f t="shared" si="9"/>
        <v>9.9384632654394844E-10</v>
      </c>
      <c r="R242" s="65">
        <f t="shared" si="10"/>
        <v>0.99999999373876813</v>
      </c>
      <c r="S242" s="65">
        <f t="shared" si="11"/>
        <v>0.15873015873015872</v>
      </c>
      <c r="T242" s="65"/>
      <c r="U242" s="65"/>
      <c r="V242" s="55"/>
    </row>
    <row r="243" spans="4:22" s="1" customFormat="1">
      <c r="D243" s="5"/>
      <c r="E243" s="5"/>
      <c r="F243" s="5"/>
      <c r="G243" s="5"/>
      <c r="H243" s="5"/>
      <c r="O243" s="55"/>
      <c r="P243" s="65">
        <v>119.5</v>
      </c>
      <c r="Q243" s="65">
        <f t="shared" si="9"/>
        <v>9.1801847370263952E-10</v>
      </c>
      <c r="R243" s="65">
        <f t="shared" si="10"/>
        <v>0.99999999421648367</v>
      </c>
      <c r="S243" s="65">
        <f t="shared" si="11"/>
        <v>0.15873015873015872</v>
      </c>
      <c r="T243" s="65"/>
      <c r="U243" s="65"/>
      <c r="V243" s="55"/>
    </row>
    <row r="244" spans="4:22" s="1" customFormat="1">
      <c r="D244" s="5"/>
      <c r="E244" s="5"/>
      <c r="F244" s="5"/>
      <c r="G244" s="5"/>
      <c r="H244" s="5"/>
      <c r="O244" s="55"/>
      <c r="P244" s="66">
        <v>120</v>
      </c>
      <c r="Q244" s="65">
        <f t="shared" si="9"/>
        <v>8.479760859910535E-10</v>
      </c>
      <c r="R244" s="65">
        <f t="shared" si="10"/>
        <v>0.99999999465775069</v>
      </c>
      <c r="S244" s="65">
        <f t="shared" si="11"/>
        <v>0.15873015873015872</v>
      </c>
      <c r="T244" s="65"/>
      <c r="U244" s="65"/>
      <c r="V244" s="55"/>
    </row>
    <row r="245" spans="4:22" s="1" customFormat="1">
      <c r="D245" s="5"/>
      <c r="E245" s="5"/>
      <c r="F245" s="5"/>
      <c r="G245" s="5"/>
      <c r="H245" s="5"/>
      <c r="O245" s="55"/>
      <c r="P245" s="65">
        <v>120.5</v>
      </c>
      <c r="Q245" s="65">
        <f t="shared" si="9"/>
        <v>7.8327774768247455E-10</v>
      </c>
      <c r="R245" s="65">
        <f t="shared" si="10"/>
        <v>0.9999999950653502</v>
      </c>
      <c r="S245" s="65">
        <f t="shared" si="11"/>
        <v>0.15873015873015872</v>
      </c>
      <c r="T245" s="65"/>
      <c r="U245" s="65"/>
      <c r="V245" s="55"/>
    </row>
    <row r="246" spans="4:22" s="1" customFormat="1">
      <c r="D246" s="5"/>
      <c r="E246" s="5"/>
      <c r="F246" s="5"/>
      <c r="G246" s="5"/>
      <c r="H246" s="5"/>
      <c r="O246" s="55"/>
      <c r="P246" s="66">
        <v>121</v>
      </c>
      <c r="Q246" s="65">
        <f t="shared" si="9"/>
        <v>7.2351572190563311E-10</v>
      </c>
      <c r="R246" s="65">
        <f t="shared" si="10"/>
        <v>0.99999999544185092</v>
      </c>
      <c r="S246" s="65">
        <f t="shared" si="11"/>
        <v>0.15873015873015872</v>
      </c>
      <c r="T246" s="65"/>
      <c r="U246" s="65"/>
      <c r="V246" s="55"/>
    </row>
    <row r="247" spans="4:22" s="1" customFormat="1">
      <c r="D247" s="5"/>
      <c r="E247" s="5"/>
      <c r="F247" s="5"/>
      <c r="G247" s="5"/>
      <c r="H247" s="5"/>
      <c r="O247" s="55"/>
      <c r="P247" s="65">
        <v>121.5</v>
      </c>
      <c r="Q247" s="65">
        <f t="shared" si="9"/>
        <v>6.6831338103688341E-10</v>
      </c>
      <c r="R247" s="65">
        <f t="shared" si="10"/>
        <v>0.99999999578962573</v>
      </c>
      <c r="S247" s="65">
        <f t="shared" si="11"/>
        <v>0.15873015873015872</v>
      </c>
      <c r="T247" s="65"/>
      <c r="U247" s="65"/>
      <c r="V247" s="55"/>
    </row>
    <row r="248" spans="4:22" s="1" customFormat="1">
      <c r="D248" s="5"/>
      <c r="E248" s="5"/>
      <c r="F248" s="5"/>
      <c r="G248" s="5"/>
      <c r="H248" s="5"/>
      <c r="O248" s="55"/>
      <c r="P248" s="66">
        <v>122</v>
      </c>
      <c r="Q248" s="65">
        <f t="shared" si="9"/>
        <v>6.1732283314667941E-10</v>
      </c>
      <c r="R248" s="65">
        <f t="shared" si="10"/>
        <v>0.9999999961108661</v>
      </c>
      <c r="S248" s="65">
        <f t="shared" si="11"/>
        <v>0.15873015873015872</v>
      </c>
      <c r="T248" s="65"/>
      <c r="U248" s="65"/>
      <c r="V248" s="55"/>
    </row>
    <row r="249" spans="4:22" s="1" customFormat="1">
      <c r="D249" s="5"/>
      <c r="E249" s="5"/>
      <c r="F249" s="5"/>
      <c r="G249" s="5"/>
      <c r="H249" s="5"/>
      <c r="O249" s="55"/>
      <c r="P249" s="65">
        <v>122.5</v>
      </c>
      <c r="Q249" s="65">
        <f t="shared" si="9"/>
        <v>5.7022272954192328E-10</v>
      </c>
      <c r="R249" s="65">
        <f t="shared" si="10"/>
        <v>0.99999999640759685</v>
      </c>
      <c r="S249" s="65">
        <f t="shared" si="11"/>
        <v>0.15873015873015872</v>
      </c>
      <c r="T249" s="65"/>
      <c r="U249" s="65"/>
      <c r="V249" s="55"/>
    </row>
    <row r="250" spans="4:22" s="1" customFormat="1">
      <c r="D250" s="5"/>
      <c r="E250" s="5"/>
      <c r="F250" s="5"/>
      <c r="G250" s="5"/>
      <c r="H250" s="5"/>
      <c r="O250" s="55"/>
      <c r="P250" s="66">
        <v>123</v>
      </c>
      <c r="Q250" s="65">
        <f t="shared" si="9"/>
        <v>5.2671623958704747E-10</v>
      </c>
      <c r="R250" s="65">
        <f t="shared" si="10"/>
        <v>0.99999999668168771</v>
      </c>
      <c r="S250" s="65">
        <f t="shared" si="11"/>
        <v>0.15873015873015872</v>
      </c>
      <c r="T250" s="65"/>
      <c r="U250" s="65"/>
      <c r="V250" s="55"/>
    </row>
    <row r="251" spans="4:22" s="1" customFormat="1">
      <c r="D251" s="5"/>
      <c r="E251" s="5"/>
      <c r="F251" s="5"/>
      <c r="G251" s="5"/>
      <c r="H251" s="5"/>
      <c r="O251" s="55"/>
      <c r="P251" s="65">
        <v>123.5</v>
      </c>
      <c r="Q251" s="65">
        <f t="shared" si="9"/>
        <v>4.8652918004090733E-10</v>
      </c>
      <c r="R251" s="65">
        <f t="shared" si="10"/>
        <v>0.99999999693486619</v>
      </c>
      <c r="S251" s="65">
        <f t="shared" si="11"/>
        <v>0.15873015873015872</v>
      </c>
      <c r="T251" s="65"/>
      <c r="U251" s="65"/>
      <c r="V251" s="55"/>
    </row>
    <row r="252" spans="4:22" s="1" customFormat="1">
      <c r="D252" s="5"/>
      <c r="E252" s="5"/>
      <c r="F252" s="5"/>
      <c r="G252" s="5"/>
      <c r="H252" s="5"/>
      <c r="O252" s="55"/>
      <c r="P252" s="66">
        <v>124</v>
      </c>
      <c r="Q252" s="65">
        <f t="shared" si="9"/>
        <v>4.4940828712033245E-10</v>
      </c>
      <c r="R252" s="65">
        <f t="shared" si="10"/>
        <v>0.99999999716872778</v>
      </c>
      <c r="S252" s="65">
        <f t="shared" si="11"/>
        <v>0.15873015873015872</v>
      </c>
      <c r="T252" s="65"/>
      <c r="U252" s="65"/>
      <c r="V252" s="55"/>
    </row>
    <row r="253" spans="4:22" s="1" customFormat="1">
      <c r="D253" s="5"/>
      <c r="E253" s="5"/>
      <c r="F253" s="5"/>
      <c r="G253" s="5"/>
      <c r="H253" s="5"/>
      <c r="O253" s="55"/>
      <c r="P253" s="65">
        <v>124.5</v>
      </c>
      <c r="Q253" s="65">
        <f t="shared" si="9"/>
        <v>4.1511962040067096E-10</v>
      </c>
      <c r="R253" s="65">
        <f t="shared" si="10"/>
        <v>0.99999999738474643</v>
      </c>
      <c r="S253" s="65">
        <f t="shared" si="11"/>
        <v>0.15873015873015872</v>
      </c>
      <c r="T253" s="65"/>
      <c r="U253" s="65"/>
      <c r="V253" s="55"/>
    </row>
    <row r="254" spans="4:22" s="1" customFormat="1">
      <c r="D254" s="5"/>
      <c r="E254" s="5"/>
      <c r="F254" s="5"/>
      <c r="G254" s="5"/>
      <c r="H254" s="5"/>
      <c r="O254" s="55"/>
      <c r="P254" s="66">
        <v>125</v>
      </c>
      <c r="Q254" s="65">
        <f t="shared" si="9"/>
        <v>3.8344708849451057E-10</v>
      </c>
      <c r="R254" s="65">
        <f t="shared" si="10"/>
        <v>0.99999999758428337</v>
      </c>
      <c r="S254" s="65">
        <f t="shared" si="11"/>
        <v>0.15873015873015872</v>
      </c>
      <c r="T254" s="65"/>
      <c r="U254" s="65"/>
      <c r="V254" s="55"/>
    </row>
    <row r="255" spans="4:22" s="1" customFormat="1">
      <c r="D255" s="5"/>
      <c r="E255" s="5"/>
      <c r="F255" s="5"/>
      <c r="G255" s="5"/>
      <c r="H255" s="5"/>
      <c r="O255" s="55"/>
      <c r="P255" s="65">
        <v>125.5</v>
      </c>
      <c r="Q255" s="65">
        <f t="shared" si="9"/>
        <v>3.541910872172302E-10</v>
      </c>
      <c r="R255" s="65">
        <f t="shared" si="10"/>
        <v>0.99999999776859616</v>
      </c>
      <c r="S255" s="65">
        <f t="shared" si="11"/>
        <v>0.15873015873015872</v>
      </c>
      <c r="T255" s="65"/>
      <c r="U255" s="65"/>
      <c r="V255" s="55"/>
    </row>
    <row r="256" spans="4:22" s="1" customFormat="1">
      <c r="D256" s="5"/>
      <c r="E256" s="5"/>
      <c r="F256" s="5"/>
      <c r="G256" s="5"/>
      <c r="H256" s="5"/>
      <c r="O256" s="55"/>
      <c r="P256" s="66">
        <v>126</v>
      </c>
      <c r="Q256" s="65">
        <f t="shared" si="9"/>
        <v>3.2716724165691393E-10</v>
      </c>
      <c r="R256" s="65">
        <f t="shared" si="10"/>
        <v>0.99999999793884642</v>
      </c>
      <c r="S256" s="65">
        <f t="shared" si="11"/>
        <v>0.15873015873015872</v>
      </c>
      <c r="T256" s="65"/>
      <c r="U256" s="65"/>
      <c r="V256" s="55"/>
    </row>
    <row r="257" spans="4:22" s="1" customFormat="1">
      <c r="D257" s="5"/>
      <c r="E257" s="5"/>
      <c r="F257" s="5"/>
      <c r="G257" s="5"/>
      <c r="H257" s="5"/>
      <c r="O257" s="55"/>
      <c r="P257" s="65">
        <v>126.5</v>
      </c>
      <c r="Q257" s="65">
        <f t="shared" si="9"/>
        <v>3.0220524422102525E-10</v>
      </c>
      <c r="R257" s="65">
        <f t="shared" si="10"/>
        <v>0.99999999809610696</v>
      </c>
      <c r="S257" s="65">
        <f t="shared" si="11"/>
        <v>0.15873015873015872</v>
      </c>
      <c r="T257" s="65"/>
      <c r="U257" s="65"/>
      <c r="V257" s="55"/>
    </row>
    <row r="258" spans="4:22" s="1" customFormat="1">
      <c r="D258" s="5"/>
      <c r="E258" s="5"/>
      <c r="F258" s="5"/>
      <c r="G258" s="5"/>
      <c r="H258" s="5"/>
      <c r="O258" s="55"/>
      <c r="P258" s="66">
        <v>127</v>
      </c>
      <c r="Q258" s="65">
        <f t="shared" si="9"/>
        <v>2.7914778133704848E-10</v>
      </c>
      <c r="R258" s="65">
        <f t="shared" si="10"/>
        <v>0.99999999824136898</v>
      </c>
      <c r="S258" s="65">
        <f t="shared" si="11"/>
        <v>0.15873015873015872</v>
      </c>
      <c r="T258" s="65"/>
      <c r="U258" s="65"/>
      <c r="V258" s="55"/>
    </row>
    <row r="259" spans="4:22" s="1" customFormat="1">
      <c r="D259" s="5"/>
      <c r="E259" s="5"/>
      <c r="F259" s="5"/>
      <c r="G259" s="5"/>
      <c r="H259" s="5"/>
      <c r="O259" s="55"/>
      <c r="P259" s="65">
        <v>127.5</v>
      </c>
      <c r="Q259" s="65">
        <f t="shared" si="9"/>
        <v>2.5784954204304069E-10</v>
      </c>
      <c r="R259" s="65">
        <f t="shared" si="10"/>
        <v>0.99999999837554787</v>
      </c>
      <c r="S259" s="65">
        <f t="shared" si="11"/>
        <v>0.15873015873015872</v>
      </c>
      <c r="T259" s="65"/>
      <c r="U259" s="65"/>
      <c r="V259" s="55"/>
    </row>
    <row r="260" spans="4:22" s="1" customFormat="1">
      <c r="D260" s="5"/>
      <c r="E260" s="5"/>
      <c r="F260" s="5"/>
      <c r="G260" s="5"/>
      <c r="H260" s="5"/>
      <c r="O260" s="55"/>
      <c r="P260" s="66">
        <v>128</v>
      </c>
      <c r="Q260" s="65">
        <f t="shared" si="9"/>
        <v>2.3817630222010914E-10</v>
      </c>
      <c r="R260" s="65">
        <f t="shared" si="10"/>
        <v>0.99999999849948928</v>
      </c>
      <c r="S260" s="65">
        <f t="shared" si="11"/>
        <v>0.15873015873015872</v>
      </c>
      <c r="T260" s="65"/>
      <c r="U260" s="65"/>
      <c r="V260" s="55"/>
    </row>
    <row r="261" spans="4:22" s="1" customFormat="1">
      <c r="D261" s="5"/>
      <c r="E261" s="5"/>
      <c r="F261" s="5"/>
      <c r="G261" s="5"/>
      <c r="H261" s="5"/>
      <c r="O261" s="55"/>
      <c r="P261" s="65">
        <v>128.5</v>
      </c>
      <c r="Q261" s="65">
        <f t="shared" ref="Q261:Q324" si="12">(1/$B$4)*EXP(-(1/$B$4)*P261)</f>
        <v>2.20004078695535E-10</v>
      </c>
      <c r="R261" s="65">
        <f t="shared" ref="R261:R324" si="13">1-EXP(-(1/$B$4)*P261)</f>
        <v>0.99999999861397426</v>
      </c>
      <c r="S261" s="65">
        <f t="shared" ref="S261:S324" si="14">1/$B$4</f>
        <v>0.15873015873015872</v>
      </c>
      <c r="T261" s="65"/>
      <c r="U261" s="65"/>
      <c r="V261" s="55"/>
    </row>
    <row r="262" spans="4:22" s="1" customFormat="1">
      <c r="D262" s="5"/>
      <c r="E262" s="5"/>
      <c r="F262" s="5"/>
      <c r="G262" s="5"/>
      <c r="H262" s="5"/>
      <c r="O262" s="55"/>
      <c r="P262" s="66">
        <v>129</v>
      </c>
      <c r="Q262" s="65">
        <f t="shared" si="12"/>
        <v>2.0321834788559666E-10</v>
      </c>
      <c r="R262" s="65">
        <f t="shared" si="13"/>
        <v>0.99999999871972445</v>
      </c>
      <c r="S262" s="65">
        <f t="shared" si="14"/>
        <v>0.15873015873015872</v>
      </c>
      <c r="T262" s="65"/>
      <c r="U262" s="65"/>
      <c r="V262" s="55"/>
    </row>
    <row r="263" spans="4:22" s="1" customFormat="1">
      <c r="D263" s="5"/>
      <c r="E263" s="5"/>
      <c r="F263" s="5"/>
      <c r="G263" s="5"/>
      <c r="H263" s="5"/>
      <c r="O263" s="55"/>
      <c r="P263" s="65">
        <v>129.5</v>
      </c>
      <c r="Q263" s="65">
        <f t="shared" si="12"/>
        <v>1.8771332405388505E-10</v>
      </c>
      <c r="R263" s="65">
        <f t="shared" si="13"/>
        <v>0.99999999881740609</v>
      </c>
      <c r="S263" s="65">
        <f t="shared" si="14"/>
        <v>0.15873015873015872</v>
      </c>
      <c r="T263" s="65"/>
      <c r="U263" s="65"/>
      <c r="V263" s="55"/>
    </row>
    <row r="264" spans="4:22" s="1" customFormat="1">
      <c r="D264" s="5"/>
      <c r="E264" s="5"/>
      <c r="F264" s="5"/>
      <c r="G264" s="5"/>
      <c r="H264" s="5"/>
      <c r="O264" s="55"/>
      <c r="P264" s="66">
        <v>130</v>
      </c>
      <c r="Q264" s="65">
        <f t="shared" si="12"/>
        <v>1.7339129263660487E-10</v>
      </c>
      <c r="R264" s="65">
        <f t="shared" si="13"/>
        <v>0.9999999989076348</v>
      </c>
      <c r="S264" s="65">
        <f t="shared" si="14"/>
        <v>0.15873015873015872</v>
      </c>
      <c r="T264" s="65"/>
      <c r="U264" s="65"/>
      <c r="V264" s="55"/>
    </row>
    <row r="265" spans="4:22" s="1" customFormat="1">
      <c r="D265" s="5"/>
      <c r="E265" s="5"/>
      <c r="F265" s="5"/>
      <c r="G265" s="5"/>
      <c r="H265" s="5"/>
      <c r="O265" s="55"/>
      <c r="P265" s="65">
        <v>130.5</v>
      </c>
      <c r="Q265" s="65">
        <f t="shared" si="12"/>
        <v>1.6016199443339678E-10</v>
      </c>
      <c r="R265" s="65">
        <f t="shared" si="13"/>
        <v>0.99999999899097947</v>
      </c>
      <c r="S265" s="65">
        <f t="shared" si="14"/>
        <v>0.15873015873015872</v>
      </c>
      <c r="T265" s="65"/>
      <c r="U265" s="65"/>
      <c r="V265" s="55"/>
    </row>
    <row r="266" spans="4:22" s="1" customFormat="1">
      <c r="D266" s="5"/>
      <c r="E266" s="5"/>
      <c r="F266" s="5"/>
      <c r="G266" s="5"/>
      <c r="H266" s="5"/>
      <c r="O266" s="55"/>
      <c r="P266" s="66">
        <v>131</v>
      </c>
      <c r="Q266" s="65">
        <f t="shared" si="12"/>
        <v>1.4794205678277539E-10</v>
      </c>
      <c r="R266" s="65">
        <f t="shared" si="13"/>
        <v>0.999999999067965</v>
      </c>
      <c r="S266" s="65">
        <f t="shared" si="14"/>
        <v>0.15873015873015872</v>
      </c>
      <c r="T266" s="65"/>
      <c r="U266" s="65"/>
      <c r="V266" s="55"/>
    </row>
    <row r="267" spans="4:22" s="1" customFormat="1">
      <c r="D267" s="5"/>
      <c r="E267" s="5"/>
      <c r="F267" s="5"/>
      <c r="G267" s="5"/>
      <c r="H267" s="5"/>
      <c r="O267" s="55"/>
      <c r="P267" s="65">
        <v>131.5</v>
      </c>
      <c r="Q267" s="65">
        <f t="shared" si="12"/>
        <v>1.3665446813738003E-10</v>
      </c>
      <c r="R267" s="65">
        <f t="shared" si="13"/>
        <v>0.99999999913907689</v>
      </c>
      <c r="S267" s="65">
        <f t="shared" si="14"/>
        <v>0.15873015873015872</v>
      </c>
      <c r="T267" s="65"/>
      <c r="U267" s="65"/>
      <c r="V267" s="55"/>
    </row>
    <row r="268" spans="4:22" s="1" customFormat="1">
      <c r="D268" s="5"/>
      <c r="E268" s="5"/>
      <c r="F268" s="5"/>
      <c r="G268" s="5"/>
      <c r="H268" s="5"/>
      <c r="O268" s="55"/>
      <c r="P268" s="66">
        <v>132</v>
      </c>
      <c r="Q268" s="65">
        <f t="shared" si="12"/>
        <v>1.2622809272775035E-10</v>
      </c>
      <c r="R268" s="65">
        <f t="shared" si="13"/>
        <v>0.99999999920476301</v>
      </c>
      <c r="S268" s="65">
        <f t="shared" si="14"/>
        <v>0.15873015873015872</v>
      </c>
      <c r="T268" s="65"/>
      <c r="U268" s="65"/>
      <c r="V268" s="55"/>
    </row>
    <row r="269" spans="4:22" s="1" customFormat="1">
      <c r="D269" s="5"/>
      <c r="E269" s="5"/>
      <c r="F269" s="5"/>
      <c r="G269" s="5"/>
      <c r="H269" s="5"/>
      <c r="O269" s="55"/>
      <c r="P269" s="65">
        <v>132.5</v>
      </c>
      <c r="Q269" s="65">
        <f t="shared" si="12"/>
        <v>1.1659722225597055E-10</v>
      </c>
      <c r="R269" s="65">
        <f t="shared" si="13"/>
        <v>0.99999999926543748</v>
      </c>
      <c r="S269" s="65">
        <f t="shared" si="14"/>
        <v>0.15873015873015872</v>
      </c>
      <c r="T269" s="65"/>
      <c r="U269" s="65"/>
      <c r="V269" s="55"/>
    </row>
    <row r="270" spans="4:22" s="1" customFormat="1">
      <c r="D270" s="5"/>
      <c r="E270" s="5"/>
      <c r="F270" s="5"/>
      <c r="G270" s="5"/>
      <c r="H270" s="5"/>
      <c r="O270" s="55"/>
      <c r="P270" s="66">
        <v>133</v>
      </c>
      <c r="Q270" s="65">
        <f t="shared" si="12"/>
        <v>1.077011617939106E-10</v>
      </c>
      <c r="R270" s="65">
        <f t="shared" si="13"/>
        <v>0.99999999932148265</v>
      </c>
      <c r="S270" s="65">
        <f t="shared" si="14"/>
        <v>0.15873015873015872</v>
      </c>
      <c r="T270" s="65"/>
      <c r="U270" s="65"/>
      <c r="V270" s="55"/>
    </row>
    <row r="271" spans="4:22" s="1" customFormat="1">
      <c r="D271" s="5"/>
      <c r="E271" s="5"/>
      <c r="F271" s="5"/>
      <c r="G271" s="5"/>
      <c r="H271" s="5"/>
      <c r="O271" s="55"/>
      <c r="P271" s="65">
        <v>133.5</v>
      </c>
      <c r="Q271" s="65">
        <f t="shared" si="12"/>
        <v>9.9483847276337125E-11</v>
      </c>
      <c r="R271" s="65">
        <f t="shared" si="13"/>
        <v>0.99999999937325179</v>
      </c>
      <c r="S271" s="65">
        <f t="shared" si="14"/>
        <v>0.15873015873015872</v>
      </c>
      <c r="T271" s="65"/>
      <c r="U271" s="65"/>
      <c r="V271" s="55"/>
    </row>
    <row r="272" spans="4:22" s="1" customFormat="1">
      <c r="D272" s="5"/>
      <c r="E272" s="5"/>
      <c r="F272" s="5"/>
      <c r="G272" s="5"/>
      <c r="H272" s="5"/>
      <c r="O272" s="55"/>
      <c r="P272" s="66">
        <v>134</v>
      </c>
      <c r="Q272" s="65">
        <f t="shared" si="12"/>
        <v>9.1893492178290915E-11</v>
      </c>
      <c r="R272" s="65">
        <f t="shared" si="13"/>
        <v>0.99999999942107098</v>
      </c>
      <c r="S272" s="65">
        <f t="shared" si="14"/>
        <v>0.15873015873015872</v>
      </c>
      <c r="T272" s="65"/>
      <c r="U272" s="65"/>
      <c r="V272" s="55"/>
    </row>
    <row r="273" spans="4:22" s="1" customFormat="1">
      <c r="D273" s="5"/>
      <c r="E273" s="5"/>
      <c r="F273" s="5"/>
      <c r="G273" s="5"/>
      <c r="H273" s="5"/>
      <c r="O273" s="55"/>
      <c r="P273" s="65">
        <v>134.5</v>
      </c>
      <c r="Q273" s="65">
        <f t="shared" si="12"/>
        <v>8.4882261150048755E-11</v>
      </c>
      <c r="R273" s="65">
        <f t="shared" si="13"/>
        <v>0.99999999946524176</v>
      </c>
      <c r="S273" s="65">
        <f t="shared" si="14"/>
        <v>0.15873015873015872</v>
      </c>
      <c r="T273" s="65"/>
      <c r="U273" s="65"/>
      <c r="V273" s="55"/>
    </row>
    <row r="274" spans="4:22" s="1" customFormat="1">
      <c r="D274" s="5"/>
      <c r="E274" s="5"/>
      <c r="F274" s="5"/>
      <c r="G274" s="5"/>
      <c r="H274" s="5"/>
      <c r="O274" s="55"/>
      <c r="P274" s="66">
        <v>135</v>
      </c>
      <c r="Q274" s="65">
        <f t="shared" si="12"/>
        <v>7.8405968552876461E-11</v>
      </c>
      <c r="R274" s="65">
        <f t="shared" si="13"/>
        <v>0.99999999950604235</v>
      </c>
      <c r="S274" s="65">
        <f t="shared" si="14"/>
        <v>0.15873015873015872</v>
      </c>
      <c r="T274" s="65"/>
      <c r="U274" s="65"/>
      <c r="V274" s="55"/>
    </row>
    <row r="275" spans="4:22" s="1" customFormat="1">
      <c r="D275" s="5"/>
      <c r="E275" s="5"/>
      <c r="F275" s="5"/>
      <c r="G275" s="5"/>
      <c r="H275" s="5"/>
      <c r="O275" s="55"/>
      <c r="P275" s="65">
        <v>135.5</v>
      </c>
      <c r="Q275" s="65">
        <f t="shared" si="12"/>
        <v>7.2423799995708784E-11</v>
      </c>
      <c r="R275" s="65">
        <f t="shared" si="13"/>
        <v>0.99999999954373009</v>
      </c>
      <c r="S275" s="65">
        <f t="shared" si="14"/>
        <v>0.15873015873015872</v>
      </c>
      <c r="T275" s="65"/>
      <c r="U275" s="65"/>
      <c r="V275" s="55"/>
    </row>
    <row r="276" spans="4:22" s="1" customFormat="1">
      <c r="D276" s="5"/>
      <c r="E276" s="5"/>
      <c r="F276" s="5"/>
      <c r="G276" s="5"/>
      <c r="H276" s="5"/>
      <c r="O276" s="55"/>
      <c r="P276" s="66">
        <v>136</v>
      </c>
      <c r="Q276" s="65">
        <f t="shared" si="12"/>
        <v>6.6898055117845971E-11</v>
      </c>
      <c r="R276" s="65">
        <f t="shared" si="13"/>
        <v>0.99999999957854224</v>
      </c>
      <c r="S276" s="65">
        <f t="shared" si="14"/>
        <v>0.15873015873015872</v>
      </c>
      <c r="T276" s="65"/>
      <c r="U276" s="65"/>
      <c r="V276" s="55"/>
    </row>
    <row r="277" spans="4:22" s="1" customFormat="1">
      <c r="D277" s="5"/>
      <c r="E277" s="5"/>
      <c r="F277" s="5"/>
      <c r="G277" s="5"/>
      <c r="H277" s="5"/>
      <c r="O277" s="55"/>
      <c r="P277" s="65">
        <v>136.5</v>
      </c>
      <c r="Q277" s="65">
        <f t="shared" si="12"/>
        <v>6.1793909996652034E-11</v>
      </c>
      <c r="R277" s="65">
        <f t="shared" si="13"/>
        <v>0.99999999961069841</v>
      </c>
      <c r="S277" s="65">
        <f t="shared" si="14"/>
        <v>0.15873015873015872</v>
      </c>
      <c r="T277" s="65"/>
      <c r="U277" s="65"/>
      <c r="V277" s="55"/>
    </row>
    <row r="278" spans="4:22" s="1" customFormat="1">
      <c r="D278" s="5"/>
      <c r="E278" s="5"/>
      <c r="F278" s="5"/>
      <c r="G278" s="5"/>
      <c r="H278" s="5"/>
      <c r="O278" s="55"/>
      <c r="P278" s="66">
        <v>137</v>
      </c>
      <c r="Q278" s="65">
        <f t="shared" si="12"/>
        <v>5.7079197682918873E-11</v>
      </c>
      <c r="R278" s="65">
        <f t="shared" si="13"/>
        <v>0.99999999964040109</v>
      </c>
      <c r="S278" s="65">
        <f t="shared" si="14"/>
        <v>0.15873015873015872</v>
      </c>
      <c r="T278" s="65"/>
      <c r="U278" s="65"/>
      <c r="V278" s="55"/>
    </row>
    <row r="279" spans="4:22" s="1" customFormat="1">
      <c r="D279" s="5"/>
      <c r="E279" s="5"/>
      <c r="F279" s="5"/>
      <c r="G279" s="5"/>
      <c r="H279" s="5"/>
      <c r="O279" s="55"/>
      <c r="P279" s="65">
        <v>137.5</v>
      </c>
      <c r="Q279" s="65">
        <f t="shared" si="12"/>
        <v>5.2724205480803045E-11</v>
      </c>
      <c r="R279" s="65">
        <f t="shared" si="13"/>
        <v>0.99999999966783748</v>
      </c>
      <c r="S279" s="65">
        <f t="shared" si="14"/>
        <v>0.15873015873015872</v>
      </c>
      <c r="T279" s="65"/>
      <c r="U279" s="65"/>
      <c r="V279" s="55"/>
    </row>
    <row r="280" spans="4:22" s="1" customFormat="1">
      <c r="D280" s="5"/>
      <c r="E280" s="5"/>
      <c r="F280" s="5"/>
      <c r="G280" s="5"/>
      <c r="H280" s="5"/>
      <c r="O280" s="55"/>
      <c r="P280" s="66">
        <v>138</v>
      </c>
      <c r="Q280" s="65">
        <f t="shared" si="12"/>
        <v>4.8701487694768502E-11</v>
      </c>
      <c r="R280" s="65">
        <f t="shared" si="13"/>
        <v>0.99999999969318065</v>
      </c>
      <c r="S280" s="65">
        <f t="shared" si="14"/>
        <v>0.15873015873015872</v>
      </c>
      <c r="T280" s="65"/>
      <c r="U280" s="65"/>
      <c r="V280" s="55"/>
    </row>
    <row r="281" spans="4:22" s="1" customFormat="1">
      <c r="D281" s="5"/>
      <c r="E281" s="5"/>
      <c r="F281" s="5"/>
      <c r="G281" s="5"/>
      <c r="H281" s="5"/>
      <c r="O281" s="55"/>
      <c r="P281" s="65">
        <v>138.5</v>
      </c>
      <c r="Q281" s="65">
        <f t="shared" si="12"/>
        <v>4.4985692663444391E-11</v>
      </c>
      <c r="R281" s="65">
        <f t="shared" si="13"/>
        <v>0.99999999971659015</v>
      </c>
      <c r="S281" s="65">
        <f t="shared" si="14"/>
        <v>0.15873015873015872</v>
      </c>
      <c r="T281" s="65"/>
      <c r="U281" s="65"/>
      <c r="V281" s="55"/>
    </row>
    <row r="282" spans="4:22" s="1" customFormat="1">
      <c r="D282" s="5"/>
      <c r="E282" s="5"/>
      <c r="F282" s="5"/>
      <c r="G282" s="5"/>
      <c r="H282" s="5"/>
      <c r="O282" s="55"/>
      <c r="P282" s="66">
        <v>139</v>
      </c>
      <c r="Q282" s="65">
        <f t="shared" si="12"/>
        <v>4.1553402990341517E-11</v>
      </c>
      <c r="R282" s="65">
        <f t="shared" si="13"/>
        <v>0.99999999973821352</v>
      </c>
      <c r="S282" s="65">
        <f t="shared" si="14"/>
        <v>0.15873015873015872</v>
      </c>
      <c r="T282" s="65"/>
      <c r="U282" s="65"/>
      <c r="V282" s="55"/>
    </row>
    <row r="283" spans="4:22" s="1" customFormat="1">
      <c r="D283" s="5"/>
      <c r="E283" s="5"/>
      <c r="F283" s="5"/>
      <c r="G283" s="5"/>
      <c r="H283" s="5"/>
      <c r="O283" s="55"/>
      <c r="P283" s="65">
        <v>139.5</v>
      </c>
      <c r="Q283" s="65">
        <f t="shared" si="12"/>
        <v>3.8382987964545385E-11</v>
      </c>
      <c r="R283" s="65">
        <f t="shared" si="13"/>
        <v>0.99999999975818721</v>
      </c>
      <c r="S283" s="65">
        <f t="shared" si="14"/>
        <v>0.15873015873015872</v>
      </c>
      <c r="T283" s="65"/>
      <c r="U283" s="65"/>
      <c r="V283" s="55"/>
    </row>
    <row r="284" spans="4:22" s="1" customFormat="1">
      <c r="D284" s="5"/>
      <c r="E284" s="5"/>
      <c r="F284" s="5"/>
      <c r="G284" s="5"/>
      <c r="H284" s="5"/>
      <c r="O284" s="55"/>
      <c r="P284" s="66">
        <v>140</v>
      </c>
      <c r="Q284" s="65">
        <f t="shared" si="12"/>
        <v>3.5454467241320093E-11</v>
      </c>
      <c r="R284" s="65">
        <f t="shared" si="13"/>
        <v>0.99999999977663689</v>
      </c>
      <c r="S284" s="65">
        <f t="shared" si="14"/>
        <v>0.15873015873015872</v>
      </c>
      <c r="T284" s="65"/>
      <c r="U284" s="65"/>
      <c r="V284" s="55"/>
    </row>
    <row r="285" spans="4:22" s="1" customFormat="1">
      <c r="D285" s="5"/>
      <c r="E285" s="5"/>
      <c r="F285" s="5"/>
      <c r="G285" s="5"/>
      <c r="H285" s="5"/>
      <c r="O285" s="55"/>
      <c r="P285" s="65">
        <v>140.5</v>
      </c>
      <c r="Q285" s="65">
        <f t="shared" si="12"/>
        <v>3.27493849235228E-11</v>
      </c>
      <c r="R285" s="65">
        <f t="shared" si="13"/>
        <v>0.99999999979367893</v>
      </c>
      <c r="S285" s="65">
        <f t="shared" si="14"/>
        <v>0.15873015873015872</v>
      </c>
      <c r="T285" s="65"/>
      <c r="U285" s="65"/>
      <c r="V285" s="55"/>
    </row>
    <row r="286" spans="4:22" s="1" customFormat="1">
      <c r="D286" s="5"/>
      <c r="E286" s="5"/>
      <c r="F286" s="5"/>
      <c r="G286" s="5"/>
      <c r="H286" s="5"/>
      <c r="O286" s="55"/>
      <c r="P286" s="66">
        <v>141</v>
      </c>
      <c r="Q286" s="65">
        <f t="shared" si="12"/>
        <v>3.0250693250274007E-11</v>
      </c>
      <c r="R286" s="65">
        <f t="shared" si="13"/>
        <v>0.99999999980942067</v>
      </c>
      <c r="S286" s="65">
        <f t="shared" si="14"/>
        <v>0.15873015873015872</v>
      </c>
      <c r="T286" s="65"/>
      <c r="U286" s="65"/>
      <c r="V286" s="55"/>
    </row>
    <row r="287" spans="4:22" s="1" customFormat="1">
      <c r="D287" s="5"/>
      <c r="E287" s="5"/>
      <c r="F287" s="5"/>
      <c r="G287" s="5"/>
      <c r="H287" s="5"/>
      <c r="O287" s="55"/>
      <c r="P287" s="65">
        <v>141.5</v>
      </c>
      <c r="Q287" s="65">
        <f t="shared" si="12"/>
        <v>2.7942645159875473E-11</v>
      </c>
      <c r="R287" s="65">
        <f t="shared" si="13"/>
        <v>0.99999999982396137</v>
      </c>
      <c r="S287" s="65">
        <f t="shared" si="14"/>
        <v>0.15873015873015872</v>
      </c>
      <c r="T287" s="65"/>
      <c r="U287" s="65"/>
      <c r="V287" s="55"/>
    </row>
    <row r="288" spans="4:22" s="1" customFormat="1">
      <c r="D288" s="5"/>
      <c r="E288" s="5"/>
      <c r="F288" s="5"/>
      <c r="G288" s="5"/>
      <c r="H288" s="5"/>
      <c r="O288" s="55"/>
      <c r="P288" s="66">
        <v>142</v>
      </c>
      <c r="Q288" s="65">
        <f t="shared" si="12"/>
        <v>2.58106950498941E-11</v>
      </c>
      <c r="R288" s="65">
        <f t="shared" si="13"/>
        <v>0.99999999983739263</v>
      </c>
      <c r="S288" s="65">
        <f t="shared" si="14"/>
        <v>0.15873015873015872</v>
      </c>
      <c r="T288" s="65"/>
      <c r="U288" s="65"/>
      <c r="V288" s="55"/>
    </row>
    <row r="289" spans="4:22" s="1" customFormat="1">
      <c r="D289" s="5"/>
      <c r="E289" s="5"/>
      <c r="F289" s="5"/>
      <c r="G289" s="5"/>
      <c r="H289" s="5"/>
      <c r="O289" s="55"/>
      <c r="P289" s="65">
        <v>142.5</v>
      </c>
      <c r="Q289" s="65">
        <f t="shared" si="12"/>
        <v>2.3841407108989563E-11</v>
      </c>
      <c r="R289" s="65">
        <f t="shared" si="13"/>
        <v>0.99999999984979915</v>
      </c>
      <c r="S289" s="65">
        <f t="shared" si="14"/>
        <v>0.15873015873015872</v>
      </c>
      <c r="T289" s="65"/>
      <c r="U289" s="65"/>
      <c r="V289" s="55"/>
    </row>
    <row r="290" spans="4:22" s="1" customFormat="1">
      <c r="D290" s="5"/>
      <c r="E290" s="5"/>
      <c r="F290" s="5"/>
      <c r="G290" s="5"/>
      <c r="H290" s="5"/>
      <c r="O290" s="55"/>
      <c r="P290" s="66">
        <v>143</v>
      </c>
      <c r="Q290" s="65">
        <f t="shared" si="12"/>
        <v>2.2022370642781669E-11</v>
      </c>
      <c r="R290" s="65">
        <f t="shared" si="13"/>
        <v>0.99999999986125909</v>
      </c>
      <c r="S290" s="65">
        <f t="shared" si="14"/>
        <v>0.15873015873015872</v>
      </c>
      <c r="T290" s="65"/>
      <c r="U290" s="65"/>
      <c r="V290" s="55"/>
    </row>
    <row r="291" spans="4:22" s="1" customFormat="1">
      <c r="D291" s="5"/>
      <c r="E291" s="5"/>
      <c r="F291" s="5"/>
      <c r="G291" s="5"/>
      <c r="H291" s="5"/>
      <c r="O291" s="55"/>
      <c r="P291" s="65">
        <v>143.5</v>
      </c>
      <c r="Q291" s="65">
        <f t="shared" si="12"/>
        <v>2.03421218601307E-11</v>
      </c>
      <c r="R291" s="65">
        <f t="shared" si="13"/>
        <v>0.99999999987184462</v>
      </c>
      <c r="S291" s="65">
        <f t="shared" si="14"/>
        <v>0.15873015873015872</v>
      </c>
      <c r="T291" s="65"/>
      <c r="U291" s="65"/>
      <c r="V291" s="55"/>
    </row>
    <row r="292" spans="4:22" s="1" customFormat="1">
      <c r="D292" s="5"/>
      <c r="E292" s="5"/>
      <c r="F292" s="5"/>
      <c r="G292" s="5"/>
      <c r="H292" s="5"/>
      <c r="O292" s="55"/>
      <c r="P292" s="66">
        <v>144</v>
      </c>
      <c r="Q292" s="65">
        <f t="shared" si="12"/>
        <v>1.8790071626918153E-11</v>
      </c>
      <c r="R292" s="65">
        <f t="shared" si="13"/>
        <v>0.99999999988162258</v>
      </c>
      <c r="S292" s="65">
        <f t="shared" si="14"/>
        <v>0.15873015873015872</v>
      </c>
      <c r="T292" s="65"/>
      <c r="U292" s="65"/>
      <c r="V292" s="55"/>
    </row>
    <row r="293" spans="4:22" s="1" customFormat="1">
      <c r="D293" s="5"/>
      <c r="E293" s="5"/>
      <c r="F293" s="5"/>
      <c r="G293" s="5"/>
      <c r="H293" s="5"/>
      <c r="O293" s="55"/>
      <c r="P293" s="65">
        <v>144.5</v>
      </c>
      <c r="Q293" s="65">
        <f t="shared" si="12"/>
        <v>1.7356438732023452E-11</v>
      </c>
      <c r="R293" s="65">
        <f t="shared" si="13"/>
        <v>0.99999999989065447</v>
      </c>
      <c r="S293" s="65">
        <f t="shared" si="14"/>
        <v>0.15873015873015872</v>
      </c>
      <c r="T293" s="65"/>
      <c r="U293" s="65"/>
      <c r="V293" s="55"/>
    </row>
    <row r="294" spans="4:22" s="1" customFormat="1">
      <c r="D294" s="5"/>
      <c r="E294" s="5"/>
      <c r="F294" s="5"/>
      <c r="G294" s="5"/>
      <c r="H294" s="5"/>
      <c r="O294" s="55"/>
      <c r="P294" s="66">
        <v>145</v>
      </c>
      <c r="Q294" s="65">
        <f t="shared" si="12"/>
        <v>1.6032188244930798E-11</v>
      </c>
      <c r="R294" s="65">
        <f t="shared" si="13"/>
        <v>0.99999999989899724</v>
      </c>
      <c r="S294" s="65">
        <f t="shared" si="14"/>
        <v>0.15873015873015872</v>
      </c>
      <c r="T294" s="65"/>
      <c r="U294" s="65"/>
      <c r="V294" s="55"/>
    </row>
    <row r="295" spans="4:22" s="1" customFormat="1">
      <c r="D295" s="5"/>
      <c r="E295" s="5"/>
      <c r="F295" s="5"/>
      <c r="G295" s="5"/>
      <c r="H295" s="5"/>
      <c r="O295" s="55"/>
      <c r="P295" s="65">
        <v>145.5</v>
      </c>
      <c r="Q295" s="65">
        <f t="shared" si="12"/>
        <v>1.4808974576487441E-11</v>
      </c>
      <c r="R295" s="65">
        <f t="shared" si="13"/>
        <v>0.99999999990670341</v>
      </c>
      <c r="S295" s="65">
        <f t="shared" si="14"/>
        <v>0.15873015873015872</v>
      </c>
      <c r="T295" s="65"/>
      <c r="U295" s="65"/>
      <c r="V295" s="55"/>
    </row>
    <row r="296" spans="4:22" s="1" customFormat="1">
      <c r="D296" s="5"/>
      <c r="E296" s="5"/>
      <c r="F296" s="5"/>
      <c r="G296" s="5"/>
      <c r="H296" s="5"/>
      <c r="O296" s="55"/>
      <c r="P296" s="66">
        <v>146</v>
      </c>
      <c r="Q296" s="65">
        <f t="shared" si="12"/>
        <v>1.3679088883976488E-11</v>
      </c>
      <c r="R296" s="65">
        <f t="shared" si="13"/>
        <v>0.99999999991382171</v>
      </c>
      <c r="S296" s="65">
        <f t="shared" si="14"/>
        <v>0.15873015873015872</v>
      </c>
      <c r="T296" s="65"/>
      <c r="U296" s="65"/>
      <c r="V296" s="55"/>
    </row>
    <row r="297" spans="4:22" s="1" customFormat="1">
      <c r="D297" s="5"/>
      <c r="E297" s="5"/>
      <c r="F297" s="5"/>
      <c r="G297" s="5"/>
      <c r="H297" s="5"/>
      <c r="O297" s="55"/>
      <c r="P297" s="65">
        <v>146.5</v>
      </c>
      <c r="Q297" s="65">
        <f t="shared" si="12"/>
        <v>1.263541048904358E-11</v>
      </c>
      <c r="R297" s="65">
        <f t="shared" si="13"/>
        <v>0.9999999999203969</v>
      </c>
      <c r="S297" s="65">
        <f t="shared" si="14"/>
        <v>0.15873015873015872</v>
      </c>
      <c r="T297" s="65"/>
      <c r="U297" s="65"/>
      <c r="V297" s="55"/>
    </row>
    <row r="298" spans="4:22" s="1" customFormat="1">
      <c r="D298" s="5"/>
      <c r="E298" s="5"/>
      <c r="F298" s="5"/>
      <c r="G298" s="5"/>
      <c r="H298" s="5"/>
      <c r="O298" s="55"/>
      <c r="P298" s="66">
        <v>147</v>
      </c>
      <c r="Q298" s="65">
        <f t="shared" si="12"/>
        <v>1.167136200230768E-11</v>
      </c>
      <c r="R298" s="65">
        <f t="shared" si="13"/>
        <v>0.99999999992647037</v>
      </c>
      <c r="S298" s="65">
        <f t="shared" si="14"/>
        <v>0.15873015873015872</v>
      </c>
      <c r="T298" s="65"/>
      <c r="U298" s="65"/>
      <c r="V298" s="55"/>
    </row>
    <row r="299" spans="4:22" s="1" customFormat="1">
      <c r="D299" s="5"/>
      <c r="E299" s="5"/>
      <c r="F299" s="5"/>
      <c r="G299" s="5"/>
      <c r="H299" s="5"/>
      <c r="O299" s="55"/>
      <c r="P299" s="65">
        <v>147.5</v>
      </c>
      <c r="Q299" s="65">
        <f t="shared" si="12"/>
        <v>1.0780867871845652E-11</v>
      </c>
      <c r="R299" s="65">
        <f t="shared" si="13"/>
        <v>0.99999999993208055</v>
      </c>
      <c r="S299" s="65">
        <f t="shared" si="14"/>
        <v>0.15873015873015872</v>
      </c>
      <c r="T299" s="65"/>
      <c r="U299" s="65"/>
      <c r="V299" s="55"/>
    </row>
    <row r="300" spans="4:22" s="1" customFormat="1">
      <c r="D300" s="5"/>
      <c r="E300" s="5"/>
      <c r="F300" s="5"/>
      <c r="G300" s="5"/>
      <c r="H300" s="5"/>
      <c r="O300" s="55"/>
      <c r="P300" s="66">
        <v>148</v>
      </c>
      <c r="Q300" s="65">
        <f t="shared" si="12"/>
        <v>9.9583160943181441E-12</v>
      </c>
      <c r="R300" s="65">
        <f t="shared" si="13"/>
        <v>0.99999999993726263</v>
      </c>
      <c r="S300" s="65">
        <f t="shared" si="14"/>
        <v>0.15873015873015872</v>
      </c>
      <c r="T300" s="65"/>
      <c r="U300" s="65"/>
      <c r="V300" s="55"/>
    </row>
    <row r="301" spans="4:22" s="1" customFormat="1">
      <c r="D301" s="5"/>
      <c r="E301" s="5"/>
      <c r="F301" s="5"/>
      <c r="G301" s="5"/>
      <c r="H301" s="5"/>
      <c r="O301" s="55"/>
      <c r="P301" s="65">
        <v>148.5</v>
      </c>
      <c r="Q301" s="65">
        <f t="shared" si="12"/>
        <v>9.1985228474355219E-12</v>
      </c>
      <c r="R301" s="65">
        <f t="shared" si="13"/>
        <v>0.99999999994204936</v>
      </c>
      <c r="S301" s="65">
        <f t="shared" si="14"/>
        <v>0.15873015873015872</v>
      </c>
      <c r="T301" s="65"/>
      <c r="U301" s="65"/>
      <c r="V301" s="55"/>
    </row>
    <row r="302" spans="4:22" s="1" customFormat="1">
      <c r="D302" s="5"/>
      <c r="E302" s="5"/>
      <c r="F302" s="5"/>
      <c r="G302" s="5"/>
      <c r="H302" s="5"/>
      <c r="O302" s="55"/>
      <c r="P302" s="66">
        <v>149</v>
      </c>
      <c r="Q302" s="65">
        <f t="shared" si="12"/>
        <v>8.496699820873361E-12</v>
      </c>
      <c r="R302" s="65">
        <f t="shared" si="13"/>
        <v>0.99999999994647082</v>
      </c>
      <c r="S302" s="65">
        <f t="shared" si="14"/>
        <v>0.15873015873015872</v>
      </c>
      <c r="T302" s="65"/>
      <c r="U302" s="65"/>
      <c r="V302" s="55"/>
    </row>
    <row r="303" spans="4:22" s="1" customFormat="1">
      <c r="D303" s="5"/>
      <c r="E303" s="5"/>
      <c r="F303" s="5"/>
      <c r="G303" s="5"/>
      <c r="H303" s="5"/>
      <c r="O303" s="55"/>
      <c r="P303" s="65">
        <v>149.5</v>
      </c>
      <c r="Q303" s="65">
        <f t="shared" si="12"/>
        <v>7.8484240397529178E-12</v>
      </c>
      <c r="R303" s="65">
        <f t="shared" si="13"/>
        <v>0.99999999995055489</v>
      </c>
      <c r="S303" s="65">
        <f t="shared" si="14"/>
        <v>0.15873015873015872</v>
      </c>
      <c r="T303" s="65"/>
      <c r="U303" s="65"/>
      <c r="V303" s="55"/>
    </row>
    <row r="304" spans="4:22" s="1" customFormat="1">
      <c r="D304" s="5"/>
      <c r="E304" s="5"/>
      <c r="F304" s="5"/>
      <c r="G304" s="5"/>
      <c r="H304" s="5"/>
      <c r="O304" s="55"/>
      <c r="P304" s="66">
        <v>150</v>
      </c>
      <c r="Q304" s="65">
        <f t="shared" si="12"/>
        <v>7.2496099905104074E-12</v>
      </c>
      <c r="R304" s="65">
        <f t="shared" si="13"/>
        <v>0.99999999995432742</v>
      </c>
      <c r="S304" s="65">
        <f t="shared" si="14"/>
        <v>0.15873015873015872</v>
      </c>
      <c r="T304" s="65"/>
      <c r="U304" s="65"/>
      <c r="V304" s="55"/>
    </row>
    <row r="305" spans="4:22" s="1" customFormat="1">
      <c r="D305" s="5"/>
      <c r="E305" s="5"/>
      <c r="F305" s="5"/>
      <c r="G305" s="5"/>
      <c r="H305" s="5"/>
      <c r="O305" s="55"/>
      <c r="P305" s="65">
        <v>150.5</v>
      </c>
      <c r="Q305" s="65">
        <f t="shared" si="12"/>
        <v>6.6964838734889126E-12</v>
      </c>
      <c r="R305" s="65">
        <f t="shared" si="13"/>
        <v>0.99999999995781219</v>
      </c>
      <c r="S305" s="65">
        <f t="shared" si="14"/>
        <v>0.15873015873015872</v>
      </c>
      <c r="T305" s="65"/>
      <c r="U305" s="65"/>
      <c r="V305" s="55"/>
    </row>
    <row r="306" spans="4:22" s="1" customFormat="1">
      <c r="D306" s="5"/>
      <c r="E306" s="5"/>
      <c r="F306" s="5"/>
      <c r="G306" s="5"/>
      <c r="H306" s="5"/>
      <c r="O306" s="55"/>
      <c r="P306" s="66">
        <v>151</v>
      </c>
      <c r="Q306" s="65">
        <f t="shared" si="12"/>
        <v>6.1855598199897202E-12</v>
      </c>
      <c r="R306" s="65">
        <f t="shared" si="13"/>
        <v>0.99999999996103095</v>
      </c>
      <c r="S306" s="65">
        <f t="shared" si="14"/>
        <v>0.15873015873015872</v>
      </c>
      <c r="T306" s="65"/>
      <c r="U306" s="65"/>
      <c r="V306" s="55"/>
    </row>
    <row r="307" spans="4:22" s="1" customFormat="1">
      <c r="D307" s="5"/>
      <c r="E307" s="5"/>
      <c r="F307" s="5"/>
      <c r="G307" s="5"/>
      <c r="H307" s="5"/>
      <c r="O307" s="55"/>
      <c r="P307" s="65">
        <v>151.5</v>
      </c>
      <c r="Q307" s="65">
        <f t="shared" si="12"/>
        <v>5.7136179238996584E-12</v>
      </c>
      <c r="R307" s="65">
        <f t="shared" si="13"/>
        <v>0.99999999996400424</v>
      </c>
      <c r="S307" s="65">
        <f t="shared" si="14"/>
        <v>0.15873015873015872</v>
      </c>
      <c r="T307" s="65"/>
      <c r="U307" s="65"/>
      <c r="V307" s="55"/>
    </row>
    <row r="308" spans="4:22" s="1" customFormat="1">
      <c r="D308" s="5"/>
      <c r="E308" s="5"/>
      <c r="F308" s="5"/>
      <c r="G308" s="5"/>
      <c r="H308" s="5"/>
      <c r="O308" s="55"/>
      <c r="P308" s="66">
        <v>152</v>
      </c>
      <c r="Q308" s="65">
        <f t="shared" si="12"/>
        <v>5.2776839494475524E-12</v>
      </c>
      <c r="R308" s="65">
        <f t="shared" si="13"/>
        <v>0.9999999999667506</v>
      </c>
      <c r="S308" s="65">
        <f t="shared" si="14"/>
        <v>0.15873015873015872</v>
      </c>
      <c r="T308" s="65"/>
      <c r="U308" s="65"/>
      <c r="V308" s="55"/>
    </row>
    <row r="309" spans="4:22" s="1" customFormat="1">
      <c r="D309" s="5"/>
      <c r="E309" s="5"/>
      <c r="F309" s="5"/>
      <c r="G309" s="5"/>
      <c r="H309" s="5"/>
      <c r="O309" s="55"/>
      <c r="P309" s="65">
        <v>152.5</v>
      </c>
      <c r="Q309" s="65">
        <f t="shared" si="12"/>
        <v>4.8750105872052161E-12</v>
      </c>
      <c r="R309" s="65">
        <f t="shared" si="13"/>
        <v>0.99999999996928746</v>
      </c>
      <c r="S309" s="65">
        <f t="shared" si="14"/>
        <v>0.15873015873015872</v>
      </c>
      <c r="T309" s="65"/>
      <c r="U309" s="65"/>
      <c r="V309" s="55"/>
    </row>
    <row r="310" spans="4:22" s="1" customFormat="1">
      <c r="D310" s="5"/>
      <c r="E310" s="5"/>
      <c r="F310" s="5"/>
      <c r="G310" s="5"/>
      <c r="H310" s="5"/>
      <c r="O310" s="55"/>
      <c r="P310" s="66">
        <v>153</v>
      </c>
      <c r="Q310" s="65">
        <f t="shared" si="12"/>
        <v>4.5030601402061303E-12</v>
      </c>
      <c r="R310" s="65">
        <f t="shared" si="13"/>
        <v>0.99999999997163069</v>
      </c>
      <c r="S310" s="65">
        <f t="shared" si="14"/>
        <v>0.15873015873015872</v>
      </c>
      <c r="T310" s="65"/>
      <c r="U310" s="65"/>
      <c r="V310" s="55"/>
    </row>
    <row r="311" spans="4:22" s="1" customFormat="1">
      <c r="D311" s="5"/>
      <c r="E311" s="5"/>
      <c r="F311" s="5"/>
      <c r="G311" s="5"/>
      <c r="H311" s="5"/>
      <c r="O311" s="55"/>
      <c r="P311" s="65">
        <v>153.5</v>
      </c>
      <c r="Q311" s="65">
        <f t="shared" si="12"/>
        <v>4.1594885310676069E-12</v>
      </c>
      <c r="R311" s="65">
        <f t="shared" si="13"/>
        <v>0.99999999997379518</v>
      </c>
      <c r="S311" s="65">
        <f t="shared" si="14"/>
        <v>0.15873015873015872</v>
      </c>
      <c r="T311" s="65"/>
      <c r="U311" s="65"/>
      <c r="V311" s="55"/>
    </row>
    <row r="312" spans="4:22" s="1" customFormat="1">
      <c r="D312" s="5"/>
      <c r="E312" s="5"/>
      <c r="F312" s="5"/>
      <c r="G312" s="5"/>
      <c r="H312" s="5"/>
      <c r="O312" s="55"/>
      <c r="P312" s="66">
        <v>154</v>
      </c>
      <c r="Q312" s="65">
        <f t="shared" si="12"/>
        <v>3.8421305293273253E-12</v>
      </c>
      <c r="R312" s="65">
        <f t="shared" si="13"/>
        <v>0.99999999997579458</v>
      </c>
      <c r="S312" s="65">
        <f t="shared" si="14"/>
        <v>0.15873015873015872</v>
      </c>
      <c r="T312" s="65"/>
      <c r="U312" s="65"/>
      <c r="V312" s="55"/>
    </row>
    <row r="313" spans="4:22" s="1" customFormat="1">
      <c r="D313" s="5"/>
      <c r="E313" s="5"/>
      <c r="F313" s="5"/>
      <c r="G313" s="5"/>
      <c r="H313" s="5"/>
      <c r="O313" s="55"/>
      <c r="P313" s="65">
        <v>154.5</v>
      </c>
      <c r="Q313" s="65">
        <f t="shared" si="12"/>
        <v>3.5489861058951284E-12</v>
      </c>
      <c r="R313" s="65">
        <f t="shared" si="13"/>
        <v>0.99999999997764144</v>
      </c>
      <c r="S313" s="65">
        <f t="shared" si="14"/>
        <v>0.15873015873015872</v>
      </c>
      <c r="T313" s="65"/>
      <c r="U313" s="65"/>
      <c r="V313" s="55"/>
    </row>
    <row r="314" spans="4:22" s="1" customFormat="1">
      <c r="D314" s="5"/>
      <c r="E314" s="5"/>
      <c r="F314" s="5"/>
      <c r="G314" s="5"/>
      <c r="H314" s="5"/>
      <c r="O314" s="55"/>
      <c r="P314" s="66">
        <v>155</v>
      </c>
      <c r="Q314" s="65">
        <f t="shared" si="12"/>
        <v>3.2782078286241444E-12</v>
      </c>
      <c r="R314" s="65">
        <f t="shared" si="13"/>
        <v>0.9999999999793473</v>
      </c>
      <c r="S314" s="65">
        <f t="shared" si="14"/>
        <v>0.15873015873015872</v>
      </c>
      <c r="T314" s="65"/>
      <c r="U314" s="65"/>
      <c r="V314" s="55"/>
    </row>
    <row r="315" spans="4:22" s="1" customFormat="1">
      <c r="D315" s="5"/>
      <c r="E315" s="5"/>
      <c r="F315" s="5"/>
      <c r="G315" s="5"/>
      <c r="H315" s="5"/>
      <c r="O315" s="55"/>
      <c r="P315" s="65">
        <v>155.5</v>
      </c>
      <c r="Q315" s="65">
        <f t="shared" si="12"/>
        <v>3.0280892195665836E-12</v>
      </c>
      <c r="R315" s="65">
        <f t="shared" si="13"/>
        <v>0.99999999998092304</v>
      </c>
      <c r="S315" s="65">
        <f t="shared" si="14"/>
        <v>0.15873015873015872</v>
      </c>
      <c r="T315" s="65"/>
      <c r="U315" s="65"/>
      <c r="V315" s="55"/>
    </row>
    <row r="316" spans="4:22" s="1" customFormat="1">
      <c r="D316" s="5"/>
      <c r="E316" s="5"/>
      <c r="F316" s="5"/>
      <c r="G316" s="5"/>
      <c r="H316" s="5"/>
      <c r="O316" s="55"/>
      <c r="P316" s="66">
        <v>156</v>
      </c>
      <c r="Q316" s="65">
        <f t="shared" si="12"/>
        <v>2.797054000540199E-12</v>
      </c>
      <c r="R316" s="65">
        <f t="shared" si="13"/>
        <v>0.99999999998237854</v>
      </c>
      <c r="S316" s="65">
        <f t="shared" si="14"/>
        <v>0.15873015873015872</v>
      </c>
      <c r="T316" s="65"/>
      <c r="U316" s="65"/>
      <c r="V316" s="55"/>
    </row>
    <row r="317" spans="4:22" s="1" customFormat="1">
      <c r="D317" s="5"/>
      <c r="E317" s="5"/>
      <c r="F317" s="5"/>
      <c r="G317" s="5"/>
      <c r="H317" s="5"/>
      <c r="O317" s="55"/>
      <c r="P317" s="65">
        <v>156.5</v>
      </c>
      <c r="Q317" s="65">
        <f t="shared" si="12"/>
        <v>2.5836461592296562E-12</v>
      </c>
      <c r="R317" s="65">
        <f t="shared" si="13"/>
        <v>0.99999999998372302</v>
      </c>
      <c r="S317" s="65">
        <f t="shared" si="14"/>
        <v>0.15873015873015872</v>
      </c>
      <c r="T317" s="65"/>
      <c r="U317" s="65"/>
      <c r="V317" s="55"/>
    </row>
    <row r="318" spans="4:22" s="1" customFormat="1">
      <c r="D318" s="5"/>
      <c r="E318" s="5"/>
      <c r="F318" s="5"/>
      <c r="G318" s="5"/>
      <c r="H318" s="5"/>
      <c r="O318" s="55"/>
      <c r="P318" s="66">
        <v>157</v>
      </c>
      <c r="Q318" s="65">
        <f t="shared" si="12"/>
        <v>2.3865207732181555E-12</v>
      </c>
      <c r="R318" s="65">
        <f t="shared" si="13"/>
        <v>0.99999999998496492</v>
      </c>
      <c r="S318" s="65">
        <f t="shared" si="14"/>
        <v>0.15873015873015872</v>
      </c>
      <c r="T318" s="65"/>
      <c r="U318" s="65"/>
      <c r="V318" s="55"/>
    </row>
    <row r="319" spans="4:22" s="1" customFormat="1">
      <c r="D319" s="5"/>
      <c r="E319" s="5"/>
      <c r="F319" s="5"/>
      <c r="G319" s="5"/>
      <c r="H319" s="5"/>
      <c r="O319" s="55"/>
      <c r="P319" s="65">
        <v>157.5</v>
      </c>
      <c r="Q319" s="65">
        <f t="shared" si="12"/>
        <v>2.204435534121273E-12</v>
      </c>
      <c r="R319" s="65">
        <f t="shared" si="13"/>
        <v>0.99999999998611211</v>
      </c>
      <c r="S319" s="65">
        <f t="shared" si="14"/>
        <v>0.15873015873015872</v>
      </c>
      <c r="T319" s="65"/>
      <c r="U319" s="65"/>
      <c r="V319" s="55"/>
    </row>
    <row r="320" spans="4:22" s="1" customFormat="1">
      <c r="D320" s="5"/>
      <c r="E320" s="5"/>
      <c r="F320" s="5"/>
      <c r="G320" s="5"/>
      <c r="H320" s="5"/>
      <c r="O320" s="55"/>
      <c r="P320" s="66">
        <v>158</v>
      </c>
      <c r="Q320" s="65">
        <f t="shared" si="12"/>
        <v>2.0362429184069475E-12</v>
      </c>
      <c r="R320" s="65">
        <f t="shared" si="13"/>
        <v>0.99999999998717171</v>
      </c>
      <c r="S320" s="65">
        <f t="shared" si="14"/>
        <v>0.15873015873015872</v>
      </c>
      <c r="T320" s="65"/>
      <c r="U320" s="65"/>
      <c r="V320" s="55"/>
    </row>
    <row r="321" spans="4:22" s="1" customFormat="1">
      <c r="D321" s="5"/>
      <c r="E321" s="5"/>
      <c r="F321" s="5"/>
      <c r="G321" s="5"/>
      <c r="H321" s="5"/>
      <c r="O321" s="55"/>
      <c r="P321" s="65">
        <v>158.5</v>
      </c>
      <c r="Q321" s="65">
        <f t="shared" si="12"/>
        <v>1.880882955561332E-12</v>
      </c>
      <c r="R321" s="65">
        <f t="shared" si="13"/>
        <v>0.99999999998815048</v>
      </c>
      <c r="S321" s="65">
        <f t="shared" si="14"/>
        <v>0.15873015873015872</v>
      </c>
      <c r="T321" s="65"/>
      <c r="U321" s="65"/>
      <c r="V321" s="55"/>
    </row>
    <row r="322" spans="4:22" s="1" customFormat="1">
      <c r="D322" s="5"/>
      <c r="E322" s="5"/>
      <c r="F322" s="5"/>
      <c r="G322" s="5"/>
      <c r="H322" s="5"/>
      <c r="O322" s="55"/>
      <c r="P322" s="66">
        <v>159</v>
      </c>
      <c r="Q322" s="65">
        <f t="shared" si="12"/>
        <v>1.737376548024468E-12</v>
      </c>
      <c r="R322" s="65">
        <f t="shared" si="13"/>
        <v>0.99999999998905453</v>
      </c>
      <c r="S322" s="65">
        <f t="shared" si="14"/>
        <v>0.15873015873015872</v>
      </c>
      <c r="T322" s="65"/>
      <c r="U322" s="65"/>
      <c r="V322" s="55"/>
    </row>
    <row r="323" spans="4:22" s="1" customFormat="1">
      <c r="D323" s="5"/>
      <c r="E323" s="5"/>
      <c r="F323" s="5"/>
      <c r="G323" s="5"/>
      <c r="H323" s="5"/>
      <c r="O323" s="55"/>
      <c r="P323" s="65">
        <v>159.5</v>
      </c>
      <c r="Q323" s="65">
        <f t="shared" si="12"/>
        <v>1.6048193007972577E-12</v>
      </c>
      <c r="R323" s="65">
        <f t="shared" si="13"/>
        <v>0.99999999998988964</v>
      </c>
      <c r="S323" s="65">
        <f t="shared" si="14"/>
        <v>0.15873015873015872</v>
      </c>
      <c r="T323" s="65"/>
      <c r="U323" s="65"/>
      <c r="V323" s="55"/>
    </row>
    <row r="324" spans="4:22" s="1" customFormat="1">
      <c r="D324" s="5"/>
      <c r="E324" s="5"/>
      <c r="F324" s="5"/>
      <c r="G324" s="5"/>
      <c r="H324" s="5"/>
      <c r="O324" s="55"/>
      <c r="P324" s="66">
        <v>160</v>
      </c>
      <c r="Q324" s="65">
        <f t="shared" si="12"/>
        <v>1.4823758218331431E-12</v>
      </c>
      <c r="R324" s="65">
        <f t="shared" si="13"/>
        <v>0.99999999999066103</v>
      </c>
      <c r="S324" s="65">
        <f t="shared" si="14"/>
        <v>0.15873015873015872</v>
      </c>
      <c r="T324" s="65"/>
      <c r="U324" s="65"/>
      <c r="V324" s="55"/>
    </row>
    <row r="325" spans="4:22" s="1" customFormat="1">
      <c r="D325" s="5"/>
      <c r="E325" s="5"/>
      <c r="F325" s="5"/>
      <c r="G325" s="5"/>
      <c r="H325" s="5"/>
      <c r="O325" s="55"/>
      <c r="P325" s="65">
        <v>160.5</v>
      </c>
      <c r="Q325" s="65">
        <f t="shared" ref="Q325:Q388" si="15">(1/$B$4)*EXP(-(1/$B$4)*P325)</f>
        <v>1.3692744572948624E-12</v>
      </c>
      <c r="R325" s="65">
        <f t="shared" ref="R325:R388" si="16">1-EXP(-(1/$B$4)*P325)</f>
        <v>0.99999999999137357</v>
      </c>
      <c r="S325" s="65">
        <f t="shared" ref="S325:S388" si="17">1/$B$4</f>
        <v>0.15873015873015872</v>
      </c>
      <c r="T325" s="65"/>
      <c r="U325" s="65"/>
      <c r="V325" s="55"/>
    </row>
    <row r="326" spans="4:22" s="1" customFormat="1">
      <c r="D326" s="5"/>
      <c r="E326" s="5"/>
      <c r="F326" s="5"/>
      <c r="G326" s="5"/>
      <c r="H326" s="5"/>
      <c r="O326" s="55"/>
      <c r="P326" s="66">
        <v>161</v>
      </c>
      <c r="Q326" s="65">
        <f t="shared" si="15"/>
        <v>1.2648024284972326E-12</v>
      </c>
      <c r="R326" s="65">
        <f t="shared" si="16"/>
        <v>0.99999999999203171</v>
      </c>
      <c r="S326" s="65">
        <f t="shared" si="17"/>
        <v>0.15873015873015872</v>
      </c>
      <c r="T326" s="65"/>
      <c r="U326" s="65"/>
      <c r="V326" s="55"/>
    </row>
    <row r="327" spans="4:22" s="1" customFormat="1">
      <c r="D327" s="5"/>
      <c r="E327" s="5"/>
      <c r="F327" s="5"/>
      <c r="G327" s="5"/>
      <c r="H327" s="5"/>
      <c r="O327" s="55"/>
      <c r="P327" s="65">
        <v>161.5</v>
      </c>
      <c r="Q327" s="65">
        <f t="shared" si="15"/>
        <v>1.1683013398883616E-12</v>
      </c>
      <c r="R327" s="65">
        <f t="shared" si="16"/>
        <v>0.99999999999263967</v>
      </c>
      <c r="S327" s="65">
        <f t="shared" si="17"/>
        <v>0.15873015873015872</v>
      </c>
      <c r="T327" s="65"/>
      <c r="U327" s="65"/>
      <c r="V327" s="55"/>
    </row>
    <row r="328" spans="4:22" s="1" customFormat="1">
      <c r="D328" s="5"/>
      <c r="E328" s="5"/>
      <c r="F328" s="5"/>
      <c r="G328" s="5"/>
      <c r="H328" s="5"/>
      <c r="O328" s="55"/>
      <c r="P328" s="66">
        <v>162</v>
      </c>
      <c r="Q328" s="65">
        <f t="shared" si="15"/>
        <v>1.0791630297600492E-12</v>
      </c>
      <c r="R328" s="65">
        <f t="shared" si="16"/>
        <v>0.99999999999320133</v>
      </c>
      <c r="S328" s="65">
        <f t="shared" si="17"/>
        <v>0.15873015873015872</v>
      </c>
      <c r="T328" s="65"/>
      <c r="U328" s="65"/>
      <c r="V328" s="55"/>
    </row>
    <row r="329" spans="4:22" s="1" customFormat="1">
      <c r="D329" s="5"/>
      <c r="E329" s="5"/>
      <c r="F329" s="5"/>
      <c r="G329" s="5"/>
      <c r="H329" s="5"/>
      <c r="O329" s="55"/>
      <c r="P329" s="65">
        <v>162.5</v>
      </c>
      <c r="Q329" s="65">
        <f t="shared" si="15"/>
        <v>9.9682573753803321E-13</v>
      </c>
      <c r="R329" s="65">
        <f t="shared" si="16"/>
        <v>0.99999999999372002</v>
      </c>
      <c r="S329" s="65">
        <f t="shared" si="17"/>
        <v>0.15873015873015872</v>
      </c>
      <c r="T329" s="65"/>
      <c r="U329" s="65"/>
      <c r="V329" s="55"/>
    </row>
    <row r="330" spans="4:22" s="1" customFormat="1">
      <c r="D330" s="5"/>
      <c r="E330" s="5"/>
      <c r="F330" s="5"/>
      <c r="G330" s="5"/>
      <c r="H330" s="5"/>
      <c r="O330" s="55"/>
      <c r="P330" s="66">
        <v>163</v>
      </c>
      <c r="Q330" s="65">
        <f t="shared" si="15"/>
        <v>9.2077056349788359E-13</v>
      </c>
      <c r="R330" s="65">
        <f t="shared" si="16"/>
        <v>0.9999999999941992</v>
      </c>
      <c r="S330" s="65">
        <f t="shared" si="17"/>
        <v>0.15873015873015872</v>
      </c>
      <c r="T330" s="65"/>
      <c r="U330" s="65"/>
      <c r="V330" s="55"/>
    </row>
    <row r="331" spans="4:22" s="1" customFormat="1">
      <c r="D331" s="5"/>
      <c r="E331" s="5"/>
      <c r="F331" s="5"/>
      <c r="G331" s="5"/>
      <c r="H331" s="5"/>
      <c r="O331" s="55"/>
      <c r="P331" s="65">
        <v>163.5</v>
      </c>
      <c r="Q331" s="65">
        <f t="shared" si="15"/>
        <v>8.5051819859522757E-13</v>
      </c>
      <c r="R331" s="65">
        <f t="shared" si="16"/>
        <v>0.99999999999464173</v>
      </c>
      <c r="S331" s="65">
        <f t="shared" si="17"/>
        <v>0.15873015873015872</v>
      </c>
      <c r="T331" s="65"/>
      <c r="U331" s="65"/>
      <c r="V331" s="55"/>
    </row>
    <row r="332" spans="4:22" s="1" customFormat="1">
      <c r="D332" s="5"/>
      <c r="E332" s="5"/>
      <c r="F332" s="5"/>
      <c r="G332" s="5"/>
      <c r="H332" s="5"/>
      <c r="O332" s="55"/>
      <c r="P332" s="66">
        <v>164</v>
      </c>
      <c r="Q332" s="65">
        <f t="shared" si="15"/>
        <v>7.8562590380131801E-13</v>
      </c>
      <c r="R332" s="65">
        <f t="shared" si="16"/>
        <v>0.99999999999505051</v>
      </c>
      <c r="S332" s="65">
        <f t="shared" si="17"/>
        <v>0.15873015873015872</v>
      </c>
      <c r="T332" s="65"/>
      <c r="U332" s="65"/>
      <c r="V332" s="55"/>
    </row>
    <row r="333" spans="4:22" s="1" customFormat="1">
      <c r="D333" s="5"/>
      <c r="E333" s="5"/>
      <c r="F333" s="5"/>
      <c r="G333" s="5"/>
      <c r="H333" s="5"/>
      <c r="O333" s="55"/>
      <c r="P333" s="65">
        <v>164.5</v>
      </c>
      <c r="Q333" s="65">
        <f t="shared" si="15"/>
        <v>7.2568471990729827E-13</v>
      </c>
      <c r="R333" s="65">
        <f t="shared" si="16"/>
        <v>0.99999999999542821</v>
      </c>
      <c r="S333" s="65">
        <f t="shared" si="17"/>
        <v>0.15873015873015872</v>
      </c>
      <c r="T333" s="65"/>
      <c r="U333" s="65"/>
      <c r="V333" s="55"/>
    </row>
    <row r="334" spans="4:22" s="1" customFormat="1">
      <c r="D334" s="5"/>
      <c r="E334" s="5"/>
      <c r="F334" s="5"/>
      <c r="G334" s="5"/>
      <c r="H334" s="5"/>
      <c r="O334" s="55"/>
      <c r="P334" s="66">
        <v>165</v>
      </c>
      <c r="Q334" s="65">
        <f t="shared" si="15"/>
        <v>6.7031689021307257E-13</v>
      </c>
      <c r="R334" s="65">
        <f t="shared" si="16"/>
        <v>0.99999999999577704</v>
      </c>
      <c r="S334" s="65">
        <f t="shared" si="17"/>
        <v>0.15873015873015872</v>
      </c>
      <c r="T334" s="65"/>
      <c r="U334" s="65"/>
      <c r="V334" s="55"/>
    </row>
    <row r="335" spans="4:22" s="1" customFormat="1">
      <c r="D335" s="5"/>
      <c r="E335" s="5"/>
      <c r="F335" s="5"/>
      <c r="G335" s="5"/>
      <c r="H335" s="5"/>
      <c r="O335" s="55"/>
      <c r="P335" s="65">
        <v>165.5</v>
      </c>
      <c r="Q335" s="65">
        <f t="shared" si="15"/>
        <v>6.1917347985819922E-13</v>
      </c>
      <c r="R335" s="65">
        <f t="shared" si="16"/>
        <v>0.99999999999609923</v>
      </c>
      <c r="S335" s="65">
        <f t="shared" si="17"/>
        <v>0.15873015873015872</v>
      </c>
      <c r="T335" s="65"/>
      <c r="U335" s="65"/>
      <c r="V335" s="55"/>
    </row>
    <row r="336" spans="4:22" s="1" customFormat="1">
      <c r="D336" s="5"/>
      <c r="E336" s="5"/>
      <c r="F336" s="5"/>
      <c r="G336" s="5"/>
      <c r="H336" s="5"/>
      <c r="O336" s="55"/>
      <c r="P336" s="66">
        <v>166</v>
      </c>
      <c r="Q336" s="65">
        <f t="shared" si="15"/>
        <v>5.7193217679156003E-13</v>
      </c>
      <c r="R336" s="65">
        <f t="shared" si="16"/>
        <v>0.99999999999639688</v>
      </c>
      <c r="S336" s="65">
        <f t="shared" si="17"/>
        <v>0.15873015873015872</v>
      </c>
      <c r="T336" s="65"/>
      <c r="U336" s="65"/>
      <c r="V336" s="55"/>
    </row>
    <row r="337" spans="4:22" s="1" customFormat="1">
      <c r="D337" s="5"/>
      <c r="E337" s="5"/>
      <c r="F337" s="5"/>
      <c r="G337" s="5"/>
      <c r="H337" s="5"/>
      <c r="O337" s="55"/>
      <c r="P337" s="65">
        <v>166.5</v>
      </c>
      <c r="Q337" s="65">
        <f t="shared" si="15"/>
        <v>5.2829526052124349E-13</v>
      </c>
      <c r="R337" s="65">
        <f t="shared" si="16"/>
        <v>0.99999999999667177</v>
      </c>
      <c r="S337" s="65">
        <f t="shared" si="17"/>
        <v>0.15873015873015872</v>
      </c>
      <c r="T337" s="65"/>
      <c r="U337" s="65"/>
      <c r="V337" s="55"/>
    </row>
    <row r="338" spans="4:22" s="1" customFormat="1">
      <c r="D338" s="5"/>
      <c r="E338" s="5"/>
      <c r="F338" s="5"/>
      <c r="G338" s="5"/>
      <c r="H338" s="5"/>
      <c r="O338" s="55"/>
      <c r="P338" s="66">
        <v>167</v>
      </c>
      <c r="Q338" s="65">
        <f t="shared" si="15"/>
        <v>4.8798772584345202E-13</v>
      </c>
      <c r="R338" s="65">
        <f t="shared" si="16"/>
        <v>0.99999999999692568</v>
      </c>
      <c r="S338" s="65">
        <f t="shared" si="17"/>
        <v>0.15873015873015872</v>
      </c>
      <c r="T338" s="65"/>
      <c r="U338" s="65"/>
      <c r="V338" s="55"/>
    </row>
    <row r="339" spans="4:22" s="1" customFormat="1">
      <c r="D339" s="5"/>
      <c r="E339" s="5"/>
      <c r="F339" s="5"/>
      <c r="G339" s="5"/>
      <c r="H339" s="5"/>
      <c r="O339" s="55"/>
      <c r="P339" s="65">
        <v>167.5</v>
      </c>
      <c r="Q339" s="65">
        <f t="shared" si="15"/>
        <v>4.5075554972594437E-13</v>
      </c>
      <c r="R339" s="65">
        <f t="shared" si="16"/>
        <v>0.99999999999716027</v>
      </c>
      <c r="S339" s="65">
        <f t="shared" si="17"/>
        <v>0.15873015873015872</v>
      </c>
      <c r="T339" s="65"/>
      <c r="U339" s="65"/>
      <c r="V339" s="55"/>
    </row>
    <row r="340" spans="4:22" s="1" customFormat="1">
      <c r="D340" s="5"/>
      <c r="E340" s="5"/>
      <c r="F340" s="5"/>
      <c r="G340" s="5"/>
      <c r="H340" s="5"/>
      <c r="O340" s="55"/>
      <c r="P340" s="66">
        <v>168</v>
      </c>
      <c r="Q340" s="65">
        <f t="shared" si="15"/>
        <v>4.1636409042369905E-13</v>
      </c>
      <c r="R340" s="65">
        <f t="shared" si="16"/>
        <v>0.99999999999737688</v>
      </c>
      <c r="S340" s="65">
        <f t="shared" si="17"/>
        <v>0.15873015873015872</v>
      </c>
      <c r="T340" s="65"/>
      <c r="U340" s="65"/>
      <c r="V340" s="55"/>
    </row>
    <row r="341" spans="4:22" s="1" customFormat="1">
      <c r="D341" s="5"/>
      <c r="E341" s="5"/>
      <c r="F341" s="5"/>
      <c r="G341" s="5"/>
      <c r="H341" s="5"/>
      <c r="O341" s="55"/>
      <c r="P341" s="65">
        <v>168.5</v>
      </c>
      <c r="Q341" s="65">
        <f t="shared" si="15"/>
        <v>3.8459660873782936E-13</v>
      </c>
      <c r="R341" s="65">
        <f t="shared" si="16"/>
        <v>0.99999999999757705</v>
      </c>
      <c r="S341" s="65">
        <f t="shared" si="17"/>
        <v>0.15873015873015872</v>
      </c>
      <c r="T341" s="65"/>
      <c r="U341" s="65"/>
      <c r="V341" s="55"/>
    </row>
    <row r="342" spans="4:22" s="1" customFormat="1">
      <c r="D342" s="5"/>
      <c r="E342" s="5"/>
      <c r="F342" s="5"/>
      <c r="G342" s="5"/>
      <c r="H342" s="5"/>
      <c r="O342" s="55"/>
      <c r="P342" s="66">
        <v>169</v>
      </c>
      <c r="Q342" s="65">
        <f t="shared" si="15"/>
        <v>3.5525290209854246E-13</v>
      </c>
      <c r="R342" s="65">
        <f t="shared" si="16"/>
        <v>0.9999999999977619</v>
      </c>
      <c r="S342" s="65">
        <f t="shared" si="17"/>
        <v>0.15873015873015872</v>
      </c>
      <c r="T342" s="65"/>
      <c r="U342" s="65"/>
      <c r="V342" s="55"/>
    </row>
    <row r="343" spans="4:22" s="1" customFormat="1">
      <c r="D343" s="5"/>
      <c r="E343" s="5"/>
      <c r="F343" s="5"/>
      <c r="G343" s="5"/>
      <c r="H343" s="5"/>
      <c r="O343" s="55"/>
      <c r="P343" s="65">
        <v>169.5</v>
      </c>
      <c r="Q343" s="65">
        <f t="shared" si="15"/>
        <v>3.2814804286396441E-13</v>
      </c>
      <c r="R343" s="65">
        <f t="shared" si="16"/>
        <v>0.99999999999793265</v>
      </c>
      <c r="S343" s="65">
        <f t="shared" si="17"/>
        <v>0.15873015873015872</v>
      </c>
      <c r="T343" s="65"/>
      <c r="U343" s="65"/>
      <c r="V343" s="55"/>
    </row>
    <row r="344" spans="4:22" s="1" customFormat="1">
      <c r="D344" s="5"/>
      <c r="E344" s="5"/>
      <c r="F344" s="5"/>
      <c r="G344" s="5"/>
      <c r="H344" s="5"/>
      <c r="O344" s="55"/>
      <c r="P344" s="66">
        <v>170</v>
      </c>
      <c r="Q344" s="65">
        <f t="shared" si="15"/>
        <v>3.0311121288343623E-13</v>
      </c>
      <c r="R344" s="65">
        <f t="shared" si="16"/>
        <v>0.99999999999809042</v>
      </c>
      <c r="S344" s="65">
        <f t="shared" si="17"/>
        <v>0.15873015873015872</v>
      </c>
      <c r="T344" s="65"/>
      <c r="U344" s="65"/>
      <c r="V344" s="55"/>
    </row>
    <row r="345" spans="4:22" s="1" customFormat="1">
      <c r="D345" s="5"/>
      <c r="E345" s="5"/>
      <c r="F345" s="5"/>
      <c r="G345" s="5"/>
      <c r="H345" s="5"/>
      <c r="O345" s="55"/>
      <c r="P345" s="65">
        <v>170.5</v>
      </c>
      <c r="Q345" s="65">
        <f t="shared" si="15"/>
        <v>2.7998462698056072E-13</v>
      </c>
      <c r="R345" s="65">
        <f t="shared" si="16"/>
        <v>0.99999999999823608</v>
      </c>
      <c r="S345" s="65">
        <f t="shared" si="17"/>
        <v>0.15873015873015872</v>
      </c>
      <c r="T345" s="65"/>
      <c r="U345" s="65"/>
      <c r="V345" s="55"/>
    </row>
    <row r="346" spans="4:22" s="1" customFormat="1">
      <c r="D346" s="5"/>
      <c r="E346" s="5"/>
      <c r="F346" s="5"/>
      <c r="G346" s="5"/>
      <c r="H346" s="5"/>
      <c r="O346" s="55"/>
      <c r="P346" s="66">
        <v>171</v>
      </c>
      <c r="Q346" s="65">
        <f t="shared" si="15"/>
        <v>2.5862253857164218E-13</v>
      </c>
      <c r="R346" s="65">
        <f t="shared" si="16"/>
        <v>0.99999999999837064</v>
      </c>
      <c r="S346" s="65">
        <f t="shared" si="17"/>
        <v>0.15873015873015872</v>
      </c>
      <c r="T346" s="65"/>
      <c r="U346" s="65"/>
      <c r="V346" s="55"/>
    </row>
    <row r="347" spans="4:22" s="1" customFormat="1">
      <c r="D347" s="5"/>
      <c r="E347" s="5"/>
      <c r="F347" s="5"/>
      <c r="G347" s="5"/>
      <c r="H347" s="5"/>
      <c r="O347" s="55"/>
      <c r="P347" s="65">
        <v>171.5</v>
      </c>
      <c r="Q347" s="65">
        <f t="shared" si="15"/>
        <v>2.3889032115282673E-13</v>
      </c>
      <c r="R347" s="65">
        <f t="shared" si="16"/>
        <v>0.99999999999849498</v>
      </c>
      <c r="S347" s="65">
        <f t="shared" si="17"/>
        <v>0.15873015873015872</v>
      </c>
      <c r="T347" s="65"/>
      <c r="U347" s="65"/>
      <c r="V347" s="55"/>
    </row>
    <row r="348" spans="4:22" s="1" customFormat="1">
      <c r="D348" s="5"/>
      <c r="E348" s="5"/>
      <c r="F348" s="5"/>
      <c r="G348" s="5"/>
      <c r="H348" s="5"/>
      <c r="O348" s="55"/>
      <c r="P348" s="66">
        <v>172</v>
      </c>
      <c r="Q348" s="65">
        <f t="shared" si="15"/>
        <v>2.206636198673453E-13</v>
      </c>
      <c r="R348" s="65">
        <f t="shared" si="16"/>
        <v>0.99999999999860978</v>
      </c>
      <c r="S348" s="65">
        <f t="shared" si="17"/>
        <v>0.15873015873015872</v>
      </c>
      <c r="T348" s="65"/>
      <c r="U348" s="65"/>
      <c r="V348" s="55"/>
    </row>
    <row r="349" spans="4:22" s="1" customFormat="1">
      <c r="D349" s="5"/>
      <c r="E349" s="5"/>
      <c r="F349" s="5"/>
      <c r="G349" s="5"/>
      <c r="H349" s="5"/>
      <c r="O349" s="55"/>
      <c r="P349" s="65">
        <v>172.5</v>
      </c>
      <c r="Q349" s="65">
        <f t="shared" si="15"/>
        <v>2.0382756780593871E-13</v>
      </c>
      <c r="R349" s="65">
        <f t="shared" si="16"/>
        <v>0.99999999999871592</v>
      </c>
      <c r="S349" s="65">
        <f t="shared" si="17"/>
        <v>0.15873015873015872</v>
      </c>
      <c r="T349" s="65"/>
      <c r="U349" s="65"/>
      <c r="V349" s="55"/>
    </row>
    <row r="350" spans="4:22" s="1" customFormat="1">
      <c r="D350" s="5"/>
      <c r="E350" s="5"/>
      <c r="F350" s="5"/>
      <c r="G350" s="5"/>
      <c r="H350" s="5"/>
      <c r="O350" s="55"/>
      <c r="P350" s="66">
        <v>173</v>
      </c>
      <c r="Q350" s="65">
        <f t="shared" si="15"/>
        <v>1.8827606210149297E-13</v>
      </c>
      <c r="R350" s="65">
        <f t="shared" si="16"/>
        <v>0.99999999999881384</v>
      </c>
      <c r="S350" s="65">
        <f t="shared" si="17"/>
        <v>0.15873015873015872</v>
      </c>
      <c r="T350" s="65"/>
      <c r="U350" s="65"/>
      <c r="V350" s="55"/>
    </row>
    <row r="351" spans="4:22" s="1" customFormat="1">
      <c r="D351" s="5"/>
      <c r="E351" s="5"/>
      <c r="F351" s="5"/>
      <c r="G351" s="5"/>
      <c r="H351" s="5"/>
      <c r="O351" s="55"/>
      <c r="P351" s="65">
        <v>173.5</v>
      </c>
      <c r="Q351" s="65">
        <f t="shared" si="15"/>
        <v>1.7391109525574409E-13</v>
      </c>
      <c r="R351" s="65">
        <f t="shared" si="16"/>
        <v>0.99999999999890432</v>
      </c>
      <c r="S351" s="65">
        <f t="shared" si="17"/>
        <v>0.15873015873015872</v>
      </c>
      <c r="T351" s="65"/>
      <c r="U351" s="65"/>
      <c r="V351" s="55"/>
    </row>
    <row r="352" spans="4:22" s="1" customFormat="1">
      <c r="D352" s="5"/>
      <c r="E352" s="5"/>
      <c r="F352" s="5"/>
      <c r="G352" s="5"/>
      <c r="H352" s="5"/>
      <c r="O352" s="55"/>
      <c r="P352" s="66">
        <v>174</v>
      </c>
      <c r="Q352" s="65">
        <f t="shared" si="15"/>
        <v>1.6064213748399115E-13</v>
      </c>
      <c r="R352" s="65">
        <f t="shared" si="16"/>
        <v>0.99999999999898792</v>
      </c>
      <c r="S352" s="65">
        <f t="shared" si="17"/>
        <v>0.15873015873015872</v>
      </c>
      <c r="T352" s="65"/>
      <c r="U352" s="65"/>
      <c r="V352" s="55"/>
    </row>
    <row r="353" spans="4:22" s="1" customFormat="1">
      <c r="D353" s="5"/>
      <c r="E353" s="5"/>
      <c r="F353" s="5"/>
      <c r="G353" s="5"/>
      <c r="H353" s="5"/>
      <c r="O353" s="55"/>
      <c r="P353" s="65">
        <v>174.5</v>
      </c>
      <c r="Q353" s="65">
        <f t="shared" si="15"/>
        <v>1.4838556618527865E-13</v>
      </c>
      <c r="R353" s="65">
        <f t="shared" si="16"/>
        <v>0.99999999999906519</v>
      </c>
      <c r="S353" s="65">
        <f t="shared" si="17"/>
        <v>0.15873015873015872</v>
      </c>
      <c r="T353" s="65"/>
      <c r="U353" s="65"/>
      <c r="V353" s="55"/>
    </row>
    <row r="354" spans="4:22" s="1" customFormat="1">
      <c r="D354" s="5"/>
      <c r="E354" s="5"/>
      <c r="F354" s="5"/>
      <c r="G354" s="5"/>
      <c r="H354" s="5"/>
      <c r="O354" s="55"/>
      <c r="P354" s="66">
        <v>175</v>
      </c>
      <c r="Q354" s="65">
        <f t="shared" si="15"/>
        <v>1.3706413894249852E-13</v>
      </c>
      <c r="R354" s="65">
        <f t="shared" si="16"/>
        <v>0.99999999999913647</v>
      </c>
      <c r="S354" s="65">
        <f t="shared" si="17"/>
        <v>0.15873015873015872</v>
      </c>
      <c r="T354" s="65"/>
      <c r="U354" s="65"/>
      <c r="V354" s="55"/>
    </row>
    <row r="355" spans="4:22" s="1" customFormat="1">
      <c r="D355" s="5"/>
      <c r="E355" s="5"/>
      <c r="F355" s="5"/>
      <c r="G355" s="5"/>
      <c r="H355" s="5"/>
      <c r="O355" s="55"/>
      <c r="P355" s="65">
        <v>175.5</v>
      </c>
      <c r="Q355" s="65">
        <f t="shared" si="15"/>
        <v>1.2660650673119415E-13</v>
      </c>
      <c r="R355" s="65">
        <f t="shared" si="16"/>
        <v>0.99999999999920242</v>
      </c>
      <c r="S355" s="65">
        <f t="shared" si="17"/>
        <v>0.15873015873015872</v>
      </c>
      <c r="T355" s="65"/>
      <c r="U355" s="65"/>
      <c r="V355" s="55"/>
    </row>
    <row r="356" spans="4:22" s="1" customFormat="1">
      <c r="D356" s="5"/>
      <c r="E356" s="5"/>
      <c r="F356" s="5"/>
      <c r="G356" s="5"/>
      <c r="H356" s="5"/>
      <c r="O356" s="55"/>
      <c r="P356" s="66">
        <v>176</v>
      </c>
      <c r="Q356" s="65">
        <f t="shared" si="15"/>
        <v>1.1694676426924817E-13</v>
      </c>
      <c r="R356" s="65">
        <f t="shared" si="16"/>
        <v>0.99999999999926326</v>
      </c>
      <c r="S356" s="65">
        <f t="shared" si="17"/>
        <v>0.15873015873015872</v>
      </c>
      <c r="T356" s="65"/>
      <c r="U356" s="65"/>
      <c r="V356" s="55"/>
    </row>
    <row r="357" spans="4:22" s="1" customFormat="1">
      <c r="D357" s="5"/>
      <c r="E357" s="5"/>
      <c r="F357" s="5"/>
      <c r="G357" s="5"/>
      <c r="H357" s="5"/>
      <c r="O357" s="55"/>
      <c r="P357" s="65">
        <v>176.5</v>
      </c>
      <c r="Q357" s="65">
        <f t="shared" si="15"/>
        <v>1.0802403467370477E-13</v>
      </c>
      <c r="R357" s="65">
        <f t="shared" si="16"/>
        <v>0.99999999999931943</v>
      </c>
      <c r="S357" s="65">
        <f t="shared" si="17"/>
        <v>0.15873015873015872</v>
      </c>
      <c r="T357" s="65"/>
      <c r="U357" s="65"/>
      <c r="V357" s="55"/>
    </row>
    <row r="358" spans="4:22" s="1" customFormat="1">
      <c r="D358" s="5"/>
      <c r="E358" s="5"/>
      <c r="F358" s="5"/>
      <c r="G358" s="5"/>
      <c r="H358" s="5"/>
      <c r="O358" s="55"/>
      <c r="P358" s="66">
        <v>177</v>
      </c>
      <c r="Q358" s="65">
        <f t="shared" si="15"/>
        <v>9.9782085807176541E-14</v>
      </c>
      <c r="R358" s="65">
        <f t="shared" si="16"/>
        <v>0.99999999999937139</v>
      </c>
      <c r="S358" s="65">
        <f t="shared" si="17"/>
        <v>0.15873015873015872</v>
      </c>
      <c r="T358" s="65"/>
      <c r="U358" s="65"/>
      <c r="V358" s="55"/>
    </row>
    <row r="359" spans="4:22" s="1" customFormat="1">
      <c r="D359" s="5"/>
      <c r="E359" s="5"/>
      <c r="F359" s="5"/>
      <c r="G359" s="5"/>
      <c r="H359" s="5"/>
      <c r="O359" s="55"/>
      <c r="P359" s="65">
        <v>177.5</v>
      </c>
      <c r="Q359" s="65">
        <f t="shared" si="15"/>
        <v>9.2168975896012742E-14</v>
      </c>
      <c r="R359" s="65">
        <f t="shared" si="16"/>
        <v>0.99999999999941935</v>
      </c>
      <c r="S359" s="65">
        <f t="shared" si="17"/>
        <v>0.15873015873015872</v>
      </c>
      <c r="T359" s="65"/>
      <c r="U359" s="65"/>
      <c r="V359" s="55"/>
    </row>
    <row r="360" spans="4:22" s="1" customFormat="1">
      <c r="D360" s="5"/>
      <c r="E360" s="5"/>
      <c r="F360" s="5"/>
      <c r="G360" s="5"/>
      <c r="H360" s="5"/>
      <c r="O360" s="55"/>
      <c r="P360" s="66">
        <v>178</v>
      </c>
      <c r="Q360" s="65">
        <f t="shared" si="15"/>
        <v>8.5136726186864235E-14</v>
      </c>
      <c r="R360" s="65">
        <f t="shared" si="16"/>
        <v>0.99999999999946365</v>
      </c>
      <c r="S360" s="65">
        <f t="shared" si="17"/>
        <v>0.15873015873015872</v>
      </c>
      <c r="T360" s="65"/>
      <c r="U360" s="65"/>
      <c r="V360" s="55"/>
    </row>
    <row r="361" spans="4:22" s="1" customFormat="1">
      <c r="D361" s="5"/>
      <c r="E361" s="5"/>
      <c r="F361" s="5"/>
      <c r="G361" s="5"/>
      <c r="H361" s="5"/>
      <c r="O361" s="55"/>
      <c r="P361" s="65">
        <v>178.5</v>
      </c>
      <c r="Q361" s="65">
        <f t="shared" si="15"/>
        <v>7.8641018578689175E-14</v>
      </c>
      <c r="R361" s="65">
        <f t="shared" si="16"/>
        <v>0.99999999999950451</v>
      </c>
      <c r="S361" s="65">
        <f t="shared" si="17"/>
        <v>0.15873015873015872</v>
      </c>
      <c r="T361" s="65"/>
      <c r="U361" s="65"/>
      <c r="V361" s="55"/>
    </row>
    <row r="362" spans="4:22" s="1" customFormat="1">
      <c r="D362" s="5"/>
      <c r="E362" s="5"/>
      <c r="F362" s="5"/>
      <c r="G362" s="5"/>
      <c r="H362" s="5"/>
      <c r="O362" s="55"/>
      <c r="P362" s="66">
        <v>179</v>
      </c>
      <c r="Q362" s="65">
        <f t="shared" si="15"/>
        <v>7.2640916324639341E-14</v>
      </c>
      <c r="R362" s="65">
        <f t="shared" si="16"/>
        <v>0.99999999999954237</v>
      </c>
      <c r="S362" s="65">
        <f t="shared" si="17"/>
        <v>0.15873015873015872</v>
      </c>
      <c r="T362" s="65"/>
      <c r="U362" s="65"/>
      <c r="V362" s="55"/>
    </row>
    <row r="363" spans="4:22" s="1" customFormat="1">
      <c r="D363" s="5"/>
      <c r="E363" s="5"/>
      <c r="F363" s="5"/>
      <c r="G363" s="5"/>
      <c r="H363" s="5"/>
      <c r="O363" s="55"/>
      <c r="P363" s="65">
        <v>179.5</v>
      </c>
      <c r="Q363" s="65">
        <f t="shared" si="15"/>
        <v>6.7098606043655459E-14</v>
      </c>
      <c r="R363" s="65">
        <f t="shared" si="16"/>
        <v>0.99999999999957723</v>
      </c>
      <c r="S363" s="65">
        <f t="shared" si="17"/>
        <v>0.15873015873015872</v>
      </c>
      <c r="T363" s="65"/>
      <c r="U363" s="65"/>
      <c r="V363" s="55"/>
    </row>
    <row r="364" spans="4:22" s="1" customFormat="1">
      <c r="D364" s="5"/>
      <c r="E364" s="5"/>
      <c r="F364" s="5"/>
      <c r="G364" s="5"/>
      <c r="H364" s="5"/>
      <c r="O364" s="55"/>
      <c r="P364" s="66">
        <v>180</v>
      </c>
      <c r="Q364" s="65">
        <f t="shared" si="15"/>
        <v>6.1979159415897274E-14</v>
      </c>
      <c r="R364" s="65">
        <f t="shared" si="16"/>
        <v>0.99999999999960953</v>
      </c>
      <c r="S364" s="65">
        <f t="shared" si="17"/>
        <v>0.15873015873015872</v>
      </c>
      <c r="T364" s="65"/>
      <c r="U364" s="65"/>
      <c r="V364" s="55"/>
    </row>
    <row r="365" spans="4:22" s="1" customFormat="1">
      <c r="D365" s="5"/>
      <c r="E365" s="5"/>
      <c r="F365" s="5"/>
      <c r="G365" s="5"/>
      <c r="H365" s="5"/>
      <c r="O365" s="55"/>
      <c r="P365" s="65">
        <v>180.5</v>
      </c>
      <c r="Q365" s="65">
        <f t="shared" si="15"/>
        <v>5.7250313060183684E-14</v>
      </c>
      <c r="R365" s="65">
        <f t="shared" si="16"/>
        <v>0.99999999999963929</v>
      </c>
      <c r="S365" s="65">
        <f t="shared" si="17"/>
        <v>0.15873015873015872</v>
      </c>
      <c r="T365" s="65"/>
      <c r="U365" s="65"/>
      <c r="V365" s="55"/>
    </row>
    <row r="366" spans="4:22" s="1" customFormat="1">
      <c r="D366" s="5"/>
      <c r="E366" s="5"/>
      <c r="F366" s="5"/>
      <c r="G366" s="5"/>
      <c r="H366" s="5"/>
      <c r="O366" s="55"/>
      <c r="P366" s="66">
        <v>181</v>
      </c>
      <c r="Q366" s="65">
        <f t="shared" si="15"/>
        <v>5.2882265206203407E-14</v>
      </c>
      <c r="R366" s="65">
        <f t="shared" si="16"/>
        <v>0.99999999999966682</v>
      </c>
      <c r="S366" s="65">
        <f t="shared" si="17"/>
        <v>0.15873015873015872</v>
      </c>
      <c r="T366" s="65"/>
      <c r="U366" s="65"/>
      <c r="V366" s="55"/>
    </row>
    <row r="367" spans="4:22" s="1" customFormat="1">
      <c r="D367" s="5"/>
      <c r="E367" s="5"/>
      <c r="F367" s="5"/>
      <c r="G367" s="5"/>
      <c r="H367" s="5"/>
      <c r="O367" s="55"/>
      <c r="P367" s="65">
        <v>181.5</v>
      </c>
      <c r="Q367" s="65">
        <f t="shared" si="15"/>
        <v>4.8847487880099623E-14</v>
      </c>
      <c r="R367" s="65">
        <f t="shared" si="16"/>
        <v>0.99999999999969225</v>
      </c>
      <c r="S367" s="65">
        <f t="shared" si="17"/>
        <v>0.15873015873015872</v>
      </c>
      <c r="T367" s="65"/>
      <c r="U367" s="65"/>
      <c r="V367" s="55"/>
    </row>
    <row r="368" spans="4:22" s="1" customFormat="1">
      <c r="D368" s="5"/>
      <c r="E368" s="5"/>
      <c r="F368" s="5"/>
      <c r="G368" s="5"/>
      <c r="H368" s="5"/>
      <c r="O368" s="55"/>
      <c r="P368" s="66">
        <v>182</v>
      </c>
      <c r="Q368" s="65">
        <f t="shared" si="15"/>
        <v>4.512055341979901E-14</v>
      </c>
      <c r="R368" s="65">
        <f t="shared" si="16"/>
        <v>0.99999999999971578</v>
      </c>
      <c r="S368" s="65">
        <f t="shared" si="17"/>
        <v>0.15873015873015872</v>
      </c>
      <c r="T368" s="65"/>
      <c r="U368" s="65"/>
      <c r="V368" s="55"/>
    </row>
    <row r="369" spans="4:22" s="1" customFormat="1">
      <c r="D369" s="5"/>
      <c r="E369" s="5"/>
      <c r="F369" s="5"/>
      <c r="G369" s="5"/>
      <c r="H369" s="5"/>
      <c r="O369" s="55"/>
      <c r="P369" s="65">
        <v>182.5</v>
      </c>
      <c r="Q369" s="65">
        <f t="shared" si="15"/>
        <v>4.1677974226763385E-14</v>
      </c>
      <c r="R369" s="65">
        <f t="shared" si="16"/>
        <v>0.99999999999973743</v>
      </c>
      <c r="S369" s="65">
        <f t="shared" si="17"/>
        <v>0.15873015873015872</v>
      </c>
      <c r="T369" s="65"/>
      <c r="U369" s="65"/>
      <c r="V369" s="55"/>
    </row>
    <row r="370" spans="4:22" s="1" customFormat="1">
      <c r="D370" s="5"/>
      <c r="E370" s="5"/>
      <c r="F370" s="5"/>
      <c r="G370" s="5"/>
      <c r="H370" s="5"/>
      <c r="O370" s="55"/>
      <c r="P370" s="66">
        <v>183</v>
      </c>
      <c r="Q370" s="65">
        <f t="shared" si="15"/>
        <v>3.8498054744260644E-14</v>
      </c>
      <c r="R370" s="65">
        <f t="shared" si="16"/>
        <v>0.99999999999975742</v>
      </c>
      <c r="S370" s="65">
        <f t="shared" si="17"/>
        <v>0.15873015873015872</v>
      </c>
      <c r="T370" s="65"/>
      <c r="U370" s="65"/>
      <c r="V370" s="55"/>
    </row>
    <row r="371" spans="4:22" s="1" customFormat="1">
      <c r="D371" s="5"/>
      <c r="E371" s="5"/>
      <c r="F371" s="5"/>
      <c r="G371" s="5"/>
      <c r="H371" s="5"/>
      <c r="O371" s="55"/>
      <c r="P371" s="65">
        <v>183.5</v>
      </c>
      <c r="Q371" s="65">
        <f t="shared" si="15"/>
        <v>3.5560754729301672E-14</v>
      </c>
      <c r="R371" s="65">
        <f t="shared" si="16"/>
        <v>0.99999999999977596</v>
      </c>
      <c r="S371" s="65">
        <f t="shared" si="17"/>
        <v>0.15873015873015872</v>
      </c>
      <c r="T371" s="65"/>
      <c r="U371" s="65"/>
      <c r="V371" s="55"/>
    </row>
    <row r="372" spans="4:22" s="1" customFormat="1">
      <c r="D372" s="5"/>
      <c r="E372" s="5"/>
      <c r="F372" s="5"/>
      <c r="G372" s="5"/>
      <c r="H372" s="5"/>
      <c r="O372" s="55"/>
      <c r="P372" s="66">
        <v>184</v>
      </c>
      <c r="Q372" s="65">
        <f t="shared" si="15"/>
        <v>3.2847562956569266E-14</v>
      </c>
      <c r="R372" s="65">
        <f t="shared" si="16"/>
        <v>0.99999999999979305</v>
      </c>
      <c r="S372" s="65">
        <f t="shared" si="17"/>
        <v>0.15873015873015872</v>
      </c>
      <c r="T372" s="65"/>
      <c r="U372" s="65"/>
      <c r="V372" s="55"/>
    </row>
    <row r="373" spans="4:22" s="1" customFormat="1">
      <c r="D373" s="5"/>
      <c r="E373" s="5"/>
      <c r="F373" s="5"/>
      <c r="G373" s="5"/>
      <c r="H373" s="5"/>
      <c r="O373" s="55"/>
      <c r="P373" s="65">
        <v>184.5</v>
      </c>
      <c r="Q373" s="65">
        <f t="shared" si="15"/>
        <v>3.034138055840328E-14</v>
      </c>
      <c r="R373" s="65">
        <f t="shared" si="16"/>
        <v>0.99999999999980882</v>
      </c>
      <c r="S373" s="65">
        <f t="shared" si="17"/>
        <v>0.15873015873015872</v>
      </c>
      <c r="T373" s="65"/>
      <c r="U373" s="65"/>
      <c r="V373" s="55"/>
    </row>
    <row r="374" spans="4:22" s="1" customFormat="1">
      <c r="D374" s="5"/>
      <c r="E374" s="5"/>
      <c r="F374" s="5"/>
      <c r="G374" s="5"/>
      <c r="H374" s="5"/>
      <c r="O374" s="55"/>
      <c r="P374" s="66">
        <v>185</v>
      </c>
      <c r="Q374" s="65">
        <f t="shared" si="15"/>
        <v>2.8026413265637406E-14</v>
      </c>
      <c r="R374" s="65">
        <f t="shared" si="16"/>
        <v>0.99999999999982347</v>
      </c>
      <c r="S374" s="65">
        <f t="shared" si="17"/>
        <v>0.15873015873015872</v>
      </c>
      <c r="T374" s="65"/>
      <c r="U374" s="65"/>
      <c r="V374" s="55"/>
    </row>
    <row r="375" spans="4:22" s="1" customFormat="1">
      <c r="D375" s="5"/>
      <c r="E375" s="5"/>
      <c r="F375" s="5"/>
      <c r="G375" s="5"/>
      <c r="H375" s="5"/>
      <c r="O375" s="55"/>
      <c r="P375" s="65">
        <v>185.5</v>
      </c>
      <c r="Q375" s="65">
        <f t="shared" si="15"/>
        <v>2.5888071870175713E-14</v>
      </c>
      <c r="R375" s="65">
        <f t="shared" si="16"/>
        <v>0.99999999999983691</v>
      </c>
      <c r="S375" s="65">
        <f t="shared" si="17"/>
        <v>0.15873015873015872</v>
      </c>
      <c r="T375" s="65"/>
      <c r="U375" s="65"/>
      <c r="V375" s="55"/>
    </row>
    <row r="376" spans="4:22" s="1" customFormat="1">
      <c r="D376" s="5"/>
      <c r="E376" s="5"/>
      <c r="F376" s="5"/>
      <c r="G376" s="5"/>
      <c r="H376" s="5"/>
      <c r="O376" s="55"/>
      <c r="P376" s="66">
        <v>186</v>
      </c>
      <c r="Q376" s="65">
        <f t="shared" si="15"/>
        <v>2.3912880282012098E-14</v>
      </c>
      <c r="R376" s="65">
        <f t="shared" si="16"/>
        <v>0.99999999999984934</v>
      </c>
      <c r="S376" s="65">
        <f t="shared" si="17"/>
        <v>0.15873015873015872</v>
      </c>
      <c r="T376" s="65"/>
      <c r="U376" s="65"/>
      <c r="V376" s="55"/>
    </row>
    <row r="377" spans="4:22" s="1" customFormat="1">
      <c r="D377" s="5"/>
      <c r="E377" s="5"/>
      <c r="F377" s="5"/>
      <c r="G377" s="5"/>
      <c r="H377" s="5"/>
      <c r="O377" s="55"/>
      <c r="P377" s="65">
        <v>186.5</v>
      </c>
      <c r="Q377" s="65">
        <f t="shared" si="15"/>
        <v>2.2088390601256542E-14</v>
      </c>
      <c r="R377" s="65">
        <f t="shared" si="16"/>
        <v>0.99999999999986089</v>
      </c>
      <c r="S377" s="65">
        <f t="shared" si="17"/>
        <v>0.15873015873015872</v>
      </c>
      <c r="T377" s="65"/>
      <c r="U377" s="65"/>
      <c r="V377" s="55"/>
    </row>
    <row r="378" spans="4:22" s="1" customFormat="1">
      <c r="D378" s="5"/>
      <c r="E378" s="5"/>
      <c r="F378" s="5"/>
      <c r="G378" s="5"/>
      <c r="H378" s="5"/>
      <c r="O378" s="55"/>
      <c r="P378" s="66">
        <v>187</v>
      </c>
      <c r="Q378" s="65">
        <f t="shared" si="15"/>
        <v>2.040310466994172E-14</v>
      </c>
      <c r="R378" s="65">
        <f t="shared" si="16"/>
        <v>0.99999999999987144</v>
      </c>
      <c r="S378" s="65">
        <f t="shared" si="17"/>
        <v>0.15873015873015872</v>
      </c>
      <c r="T378" s="65"/>
      <c r="U378" s="65"/>
      <c r="V378" s="55"/>
    </row>
    <row r="379" spans="4:22" s="1" customFormat="1">
      <c r="D379" s="5"/>
      <c r="E379" s="5"/>
      <c r="F379" s="5"/>
      <c r="G379" s="5"/>
      <c r="H379" s="5"/>
      <c r="O379" s="55"/>
      <c r="P379" s="65">
        <v>187.5</v>
      </c>
      <c r="Q379" s="65">
        <f t="shared" si="15"/>
        <v>1.8846401609219838E-14</v>
      </c>
      <c r="R379" s="65">
        <f t="shared" si="16"/>
        <v>0.99999999999988132</v>
      </c>
      <c r="S379" s="65">
        <f t="shared" si="17"/>
        <v>0.15873015873015872</v>
      </c>
      <c r="T379" s="65"/>
      <c r="U379" s="65"/>
      <c r="V379" s="55"/>
    </row>
    <row r="380" spans="4:22" s="1" customFormat="1">
      <c r="D380" s="5"/>
      <c r="E380" s="5"/>
      <c r="F380" s="5"/>
      <c r="G380" s="5"/>
      <c r="H380" s="5"/>
      <c r="O380" s="55"/>
      <c r="P380" s="66">
        <v>188</v>
      </c>
      <c r="Q380" s="65">
        <f t="shared" si="15"/>
        <v>1.7408470885280155E-14</v>
      </c>
      <c r="R380" s="65">
        <f t="shared" si="16"/>
        <v>0.99999999999989031</v>
      </c>
      <c r="S380" s="65">
        <f t="shared" si="17"/>
        <v>0.15873015873015872</v>
      </c>
      <c r="T380" s="65"/>
      <c r="U380" s="65"/>
      <c r="V380" s="55"/>
    </row>
    <row r="381" spans="4:22" s="1" customFormat="1">
      <c r="D381" s="5"/>
      <c r="E381" s="5"/>
      <c r="F381" s="5"/>
      <c r="G381" s="5"/>
      <c r="H381" s="5"/>
      <c r="O381" s="55"/>
      <c r="P381" s="65">
        <v>188.5</v>
      </c>
      <c r="Q381" s="65">
        <f t="shared" si="15"/>
        <v>1.6080250482160455E-14</v>
      </c>
      <c r="R381" s="65">
        <f t="shared" si="16"/>
        <v>0.99999999999989875</v>
      </c>
      <c r="S381" s="65">
        <f t="shared" si="17"/>
        <v>0.15873015873015872</v>
      </c>
      <c r="T381" s="65"/>
      <c r="U381" s="65"/>
      <c r="V381" s="55"/>
    </row>
    <row r="382" spans="4:22" s="1" customFormat="1">
      <c r="D382" s="5"/>
      <c r="E382" s="5"/>
      <c r="F382" s="5"/>
      <c r="G382" s="5"/>
      <c r="H382" s="5"/>
      <c r="O382" s="55"/>
      <c r="P382" s="66">
        <v>189</v>
      </c>
      <c r="Q382" s="65">
        <f t="shared" si="15"/>
        <v>1.48533697918098E-14</v>
      </c>
      <c r="R382" s="65">
        <f t="shared" si="16"/>
        <v>0.99999999999990641</v>
      </c>
      <c r="S382" s="65">
        <f t="shared" si="17"/>
        <v>0.15873015873015872</v>
      </c>
      <c r="T382" s="65"/>
      <c r="U382" s="65"/>
      <c r="V382" s="55"/>
    </row>
    <row r="383" spans="4:22" s="1" customFormat="1">
      <c r="D383" s="5"/>
      <c r="E383" s="5"/>
      <c r="F383" s="5"/>
      <c r="G383" s="5"/>
      <c r="H383" s="5"/>
      <c r="O383" s="55"/>
      <c r="P383" s="65">
        <v>189.5</v>
      </c>
      <c r="Q383" s="65">
        <f t="shared" si="15"/>
        <v>1.3720096861489125E-14</v>
      </c>
      <c r="R383" s="65">
        <f t="shared" si="16"/>
        <v>0.99999999999991351</v>
      </c>
      <c r="S383" s="65">
        <f t="shared" si="17"/>
        <v>0.15873015873015872</v>
      </c>
      <c r="T383" s="65"/>
      <c r="U383" s="65"/>
      <c r="V383" s="55"/>
    </row>
    <row r="384" spans="4:22" s="1" customFormat="1">
      <c r="D384" s="5"/>
      <c r="E384" s="5"/>
      <c r="F384" s="5"/>
      <c r="G384" s="5"/>
      <c r="H384" s="5"/>
      <c r="O384" s="55"/>
      <c r="P384" s="66">
        <v>190</v>
      </c>
      <c r="Q384" s="65">
        <f t="shared" si="15"/>
        <v>1.267328966605548E-14</v>
      </c>
      <c r="R384" s="65">
        <f t="shared" si="16"/>
        <v>0.99999999999992017</v>
      </c>
      <c r="S384" s="65">
        <f t="shared" si="17"/>
        <v>0.15873015873015872</v>
      </c>
      <c r="T384" s="65"/>
      <c r="U384" s="65"/>
      <c r="V384" s="55"/>
    </row>
    <row r="385" spans="4:22" s="1" customFormat="1">
      <c r="D385" s="5"/>
      <c r="E385" s="5"/>
      <c r="F385" s="5"/>
      <c r="G385" s="5"/>
      <c r="H385" s="5"/>
      <c r="O385" s="55"/>
      <c r="P385" s="65">
        <v>190.5</v>
      </c>
      <c r="Q385" s="65">
        <f t="shared" si="15"/>
        <v>1.1706351098042931E-14</v>
      </c>
      <c r="R385" s="65">
        <f t="shared" si="16"/>
        <v>0.99999999999992628</v>
      </c>
      <c r="S385" s="65">
        <f t="shared" si="17"/>
        <v>0.15873015873015872</v>
      </c>
      <c r="T385" s="65"/>
      <c r="U385" s="65"/>
      <c r="V385" s="55"/>
    </row>
    <row r="386" spans="4:22" s="1" customFormat="1">
      <c r="D386" s="5"/>
      <c r="E386" s="5"/>
      <c r="F386" s="5"/>
      <c r="G386" s="5"/>
      <c r="H386" s="5"/>
      <c r="O386" s="55"/>
      <c r="P386" s="66">
        <v>191</v>
      </c>
      <c r="Q386" s="65">
        <f t="shared" si="15"/>
        <v>1.081318739188132E-14</v>
      </c>
      <c r="R386" s="65">
        <f t="shared" si="16"/>
        <v>0.99999999999993183</v>
      </c>
      <c r="S386" s="65">
        <f t="shared" si="17"/>
        <v>0.15873015873015872</v>
      </c>
      <c r="T386" s="65"/>
      <c r="U386" s="65"/>
      <c r="V386" s="55"/>
    </row>
    <row r="387" spans="4:22" s="1" customFormat="1">
      <c r="D387" s="5"/>
      <c r="E387" s="5"/>
      <c r="F387" s="5"/>
      <c r="G387" s="5"/>
      <c r="H387" s="5"/>
      <c r="O387" s="55"/>
      <c r="P387" s="65">
        <v>191.5</v>
      </c>
      <c r="Q387" s="65">
        <f t="shared" si="15"/>
        <v>9.9881697202374787E-15</v>
      </c>
      <c r="R387" s="65">
        <f t="shared" si="16"/>
        <v>0.99999999999993705</v>
      </c>
      <c r="S387" s="65">
        <f t="shared" si="17"/>
        <v>0.15873015873015872</v>
      </c>
      <c r="T387" s="65"/>
      <c r="U387" s="65"/>
      <c r="V387" s="55"/>
    </row>
    <row r="388" spans="4:22" s="1" customFormat="1">
      <c r="D388" s="5"/>
      <c r="E388" s="5"/>
      <c r="F388" s="5"/>
      <c r="G388" s="5"/>
      <c r="H388" s="5"/>
      <c r="O388" s="55"/>
      <c r="P388" s="66">
        <v>192</v>
      </c>
      <c r="Q388" s="65">
        <f t="shared" si="15"/>
        <v>9.2260987204543011E-15</v>
      </c>
      <c r="R388" s="65">
        <f t="shared" si="16"/>
        <v>0.99999999999994182</v>
      </c>
      <c r="S388" s="65">
        <f t="shared" si="17"/>
        <v>0.15873015873015872</v>
      </c>
      <c r="T388" s="65"/>
      <c r="U388" s="65"/>
      <c r="V388" s="55"/>
    </row>
    <row r="389" spans="4:22" s="1" customFormat="1">
      <c r="D389" s="5"/>
      <c r="E389" s="5"/>
      <c r="F389" s="5"/>
      <c r="G389" s="5"/>
      <c r="H389" s="5"/>
      <c r="O389" s="55"/>
      <c r="P389" s="65">
        <v>192.5</v>
      </c>
      <c r="Q389" s="65">
        <f t="shared" ref="Q389:Q403" si="18">(1/$B$4)*EXP(-(1/$B$4)*P389)</f>
        <v>8.5221717275289404E-15</v>
      </c>
      <c r="R389" s="65">
        <f t="shared" ref="R389:R403" si="19">1-EXP(-(1/$B$4)*P389)</f>
        <v>0.99999999999994627</v>
      </c>
      <c r="S389" s="65">
        <f t="shared" ref="S389:S403" si="20">1/$B$4</f>
        <v>0.15873015873015872</v>
      </c>
      <c r="T389" s="65"/>
      <c r="U389" s="65"/>
      <c r="V389" s="55"/>
    </row>
    <row r="390" spans="4:22" s="1" customFormat="1">
      <c r="D390" s="5"/>
      <c r="E390" s="5"/>
      <c r="F390" s="5"/>
      <c r="G390" s="5"/>
      <c r="H390" s="5"/>
      <c r="O390" s="55"/>
      <c r="P390" s="66">
        <v>193</v>
      </c>
      <c r="Q390" s="65">
        <f t="shared" si="18"/>
        <v>7.8719525071283167E-15</v>
      </c>
      <c r="R390" s="65">
        <f t="shared" si="19"/>
        <v>0.99999999999995037</v>
      </c>
      <c r="S390" s="65">
        <f t="shared" si="20"/>
        <v>0.15873015873015872</v>
      </c>
      <c r="T390" s="65"/>
      <c r="U390" s="65"/>
      <c r="V390" s="55"/>
    </row>
    <row r="391" spans="4:22" s="1" customFormat="1">
      <c r="D391" s="5"/>
      <c r="E391" s="5"/>
      <c r="F391" s="5"/>
      <c r="G391" s="5"/>
      <c r="H391" s="5"/>
      <c r="O391" s="55"/>
      <c r="P391" s="65">
        <v>193.5</v>
      </c>
      <c r="Q391" s="65">
        <f t="shared" si="18"/>
        <v>7.2713432978957038E-15</v>
      </c>
      <c r="R391" s="65">
        <f t="shared" si="19"/>
        <v>0.99999999999995415</v>
      </c>
      <c r="S391" s="65">
        <f t="shared" si="20"/>
        <v>0.15873015873015872</v>
      </c>
      <c r="T391" s="65"/>
      <c r="U391" s="65"/>
      <c r="V391" s="55"/>
    </row>
    <row r="392" spans="4:22" s="1" customFormat="1">
      <c r="D392" s="5"/>
      <c r="E392" s="5"/>
      <c r="F392" s="5"/>
      <c r="G392" s="5"/>
      <c r="H392" s="5"/>
      <c r="O392" s="55"/>
      <c r="P392" s="66">
        <v>194</v>
      </c>
      <c r="Q392" s="65">
        <f t="shared" si="18"/>
        <v>6.7165589868555482E-15</v>
      </c>
      <c r="R392" s="65">
        <f t="shared" si="19"/>
        <v>0.9999999999999577</v>
      </c>
      <c r="S392" s="65">
        <f t="shared" si="20"/>
        <v>0.15873015873015872</v>
      </c>
      <c r="T392" s="65"/>
      <c r="U392" s="65"/>
      <c r="V392" s="55"/>
    </row>
    <row r="393" spans="4:22" s="1" customFormat="1">
      <c r="D393" s="5"/>
      <c r="E393" s="5"/>
      <c r="F393" s="5"/>
      <c r="G393" s="5"/>
      <c r="H393" s="5"/>
      <c r="O393" s="55"/>
      <c r="P393" s="65">
        <v>194.5</v>
      </c>
      <c r="Q393" s="65">
        <f t="shared" si="18"/>
        <v>6.2041032551667993E-15</v>
      </c>
      <c r="R393" s="65">
        <f t="shared" si="19"/>
        <v>0.99999999999996092</v>
      </c>
      <c r="S393" s="65">
        <f t="shared" si="20"/>
        <v>0.15873015873015872</v>
      </c>
      <c r="T393" s="65"/>
      <c r="U393" s="65"/>
      <c r="V393" s="55"/>
    </row>
    <row r="394" spans="4:22" s="1" customFormat="1">
      <c r="D394" s="5"/>
      <c r="E394" s="5"/>
      <c r="F394" s="5"/>
      <c r="G394" s="5"/>
      <c r="H394" s="5"/>
      <c r="O394" s="55"/>
      <c r="P394" s="66">
        <v>195</v>
      </c>
      <c r="Q394" s="65">
        <f t="shared" si="18"/>
        <v>5.7307465438923124E-15</v>
      </c>
      <c r="R394" s="65">
        <f t="shared" si="19"/>
        <v>0.99999999999996392</v>
      </c>
      <c r="S394" s="65">
        <f t="shared" si="20"/>
        <v>0.15873015873015872</v>
      </c>
      <c r="T394" s="65"/>
      <c r="U394" s="65"/>
      <c r="V394" s="55"/>
    </row>
    <row r="395" spans="4:22" s="1" customFormat="1">
      <c r="D395" s="5"/>
      <c r="E395" s="5"/>
      <c r="F395" s="5"/>
      <c r="G395" s="5"/>
      <c r="H395" s="5"/>
      <c r="O395" s="55"/>
      <c r="P395" s="65">
        <v>195.5</v>
      </c>
      <c r="Q395" s="65">
        <f t="shared" si="18"/>
        <v>5.2935057009218978E-15</v>
      </c>
      <c r="R395" s="65">
        <f t="shared" si="19"/>
        <v>0.99999999999996669</v>
      </c>
      <c r="S395" s="65">
        <f t="shared" si="20"/>
        <v>0.15873015873015872</v>
      </c>
      <c r="T395" s="65"/>
      <c r="U395" s="65"/>
      <c r="V395" s="55"/>
    </row>
    <row r="396" spans="4:22" s="1" customFormat="1">
      <c r="D396" s="5"/>
      <c r="E396" s="5"/>
      <c r="F396" s="5"/>
      <c r="G396" s="5"/>
      <c r="H396" s="5"/>
      <c r="O396" s="55"/>
      <c r="P396" s="66">
        <v>196</v>
      </c>
      <c r="Q396" s="65">
        <f t="shared" si="18"/>
        <v>4.8896251807815582E-15</v>
      </c>
      <c r="R396" s="65">
        <f t="shared" si="19"/>
        <v>0.99999999999996925</v>
      </c>
      <c r="S396" s="65">
        <f t="shared" si="20"/>
        <v>0.15873015873015872</v>
      </c>
      <c r="T396" s="65"/>
      <c r="U396" s="65"/>
      <c r="V396" s="55"/>
    </row>
    <row r="397" spans="4:22" s="1" customFormat="1">
      <c r="D397" s="5"/>
      <c r="E397" s="5"/>
      <c r="F397" s="5"/>
      <c r="G397" s="5"/>
      <c r="H397" s="5"/>
      <c r="O397" s="55"/>
      <c r="P397" s="65">
        <v>196.5</v>
      </c>
      <c r="Q397" s="65">
        <f t="shared" si="18"/>
        <v>4.5165596788474752E-15</v>
      </c>
      <c r="R397" s="65">
        <f t="shared" si="19"/>
        <v>0.99999999999997158</v>
      </c>
      <c r="S397" s="65">
        <f t="shared" si="20"/>
        <v>0.15873015873015872</v>
      </c>
      <c r="T397" s="65"/>
      <c r="U397" s="65"/>
      <c r="V397" s="55"/>
    </row>
    <row r="398" spans="4:22" s="1" customFormat="1">
      <c r="D398" s="5"/>
      <c r="E398" s="5"/>
      <c r="F398" s="5"/>
      <c r="G398" s="5"/>
      <c r="H398" s="5"/>
      <c r="O398" s="55"/>
      <c r="P398" s="66">
        <v>197</v>
      </c>
      <c r="Q398" s="65">
        <f t="shared" si="18"/>
        <v>4.1719580905238593E-15</v>
      </c>
      <c r="R398" s="65">
        <f t="shared" si="19"/>
        <v>0.99999999999997369</v>
      </c>
      <c r="S398" s="65">
        <f t="shared" si="20"/>
        <v>0.15873015873015872</v>
      </c>
      <c r="T398" s="65"/>
      <c r="U398" s="65"/>
      <c r="V398" s="55"/>
    </row>
    <row r="399" spans="4:22" s="1" customFormat="1">
      <c r="D399" s="5"/>
      <c r="E399" s="5"/>
      <c r="F399" s="5"/>
      <c r="G399" s="5"/>
      <c r="H399" s="5"/>
      <c r="O399" s="55"/>
      <c r="P399" s="65">
        <v>197.5</v>
      </c>
      <c r="Q399" s="65">
        <f t="shared" si="18"/>
        <v>3.8536486942931105E-15</v>
      </c>
      <c r="R399" s="65">
        <f t="shared" si="19"/>
        <v>0.99999999999997569</v>
      </c>
      <c r="S399" s="65">
        <f t="shared" si="20"/>
        <v>0.15873015873015872</v>
      </c>
      <c r="T399" s="65"/>
      <c r="U399" s="65"/>
      <c r="V399" s="55"/>
    </row>
    <row r="400" spans="4:22" s="1" customFormat="1">
      <c r="D400" s="5"/>
      <c r="E400" s="5"/>
      <c r="F400" s="5"/>
      <c r="G400" s="5"/>
      <c r="H400" s="5"/>
      <c r="O400" s="55"/>
      <c r="P400" s="66">
        <v>198</v>
      </c>
      <c r="Q400" s="65">
        <f t="shared" si="18"/>
        <v>3.5596254652601875E-15</v>
      </c>
      <c r="R400" s="65">
        <f t="shared" si="19"/>
        <v>0.99999999999997757</v>
      </c>
      <c r="S400" s="65">
        <f t="shared" si="20"/>
        <v>0.15873015873015872</v>
      </c>
      <c r="T400" s="65"/>
      <c r="U400" s="65"/>
      <c r="V400" s="55"/>
    </row>
    <row r="401" spans="4:22" s="1" customFormat="1">
      <c r="D401" s="5"/>
      <c r="E401" s="5"/>
      <c r="F401" s="5"/>
      <c r="G401" s="5"/>
      <c r="H401" s="5"/>
      <c r="O401" s="55"/>
      <c r="P401" s="65">
        <v>198.5</v>
      </c>
      <c r="Q401" s="65">
        <f t="shared" si="18"/>
        <v>3.288035432937429E-15</v>
      </c>
      <c r="R401" s="65">
        <f t="shared" si="19"/>
        <v>0.99999999999997924</v>
      </c>
      <c r="S401" s="65">
        <f t="shared" si="20"/>
        <v>0.15873015873015872</v>
      </c>
      <c r="T401" s="65"/>
      <c r="U401" s="65"/>
      <c r="V401" s="55"/>
    </row>
    <row r="402" spans="4:22" s="1" customFormat="1">
      <c r="D402" s="5"/>
      <c r="E402" s="5"/>
      <c r="F402" s="5"/>
      <c r="G402" s="5"/>
      <c r="H402" s="5"/>
      <c r="O402" s="55"/>
      <c r="P402" s="66">
        <v>199</v>
      </c>
      <c r="Q402" s="65">
        <f t="shared" si="18"/>
        <v>3.0371670035970473E-15</v>
      </c>
      <c r="R402" s="65">
        <f t="shared" si="19"/>
        <v>0.9999999999999809</v>
      </c>
      <c r="S402" s="65">
        <f t="shared" si="20"/>
        <v>0.15873015873015872</v>
      </c>
      <c r="T402" s="65"/>
      <c r="U402" s="65"/>
      <c r="V402" s="55"/>
    </row>
    <row r="403" spans="4:22">
      <c r="P403" s="65">
        <v>199.5</v>
      </c>
      <c r="Q403" s="65">
        <f t="shared" si="18"/>
        <v>2.8054391735973132E-15</v>
      </c>
      <c r="R403" s="65">
        <f t="shared" si="19"/>
        <v>0.99999999999998235</v>
      </c>
      <c r="S403" s="65">
        <f t="shared" si="20"/>
        <v>0.15873015873015872</v>
      </c>
      <c r="T403" s="65"/>
      <c r="U403" s="65"/>
    </row>
  </sheetData>
  <sheetProtection password="C6E8" sheet="1" objects="1" scenarios="1" selectLockedCells="1" selectUnlockedCells="1"/>
  <pageMargins left="0.7" right="0.7" top="0.78740157499999996" bottom="0.78740157499999996" header="0.3" footer="0.3"/>
  <drawing r:id="rId1"/>
  <legacyDrawing r:id="rId2"/>
  <controls>
    <control shapeId="3073" r:id="rId3" name="ScrollBar1"/>
  </control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"/>
  <dimension ref="A1:V550"/>
  <sheetViews>
    <sheetView workbookViewId="0">
      <pane ySplit="7" topLeftCell="A8" activePane="bottomLeft" state="frozen"/>
      <selection pane="bottomLeft" activeCell="M1" sqref="M1"/>
    </sheetView>
  </sheetViews>
  <sheetFormatPr defaultRowHeight="15"/>
  <cols>
    <col min="1" max="1" width="30.140625" bestFit="1" customWidth="1"/>
    <col min="4" max="8" width="9.140625" style="6"/>
    <col min="15" max="15" width="9.140625" style="4"/>
    <col min="16" max="16" width="9.140625" style="4" hidden="1" customWidth="1"/>
    <col min="17" max="17" width="11" style="4" hidden="1" customWidth="1"/>
    <col min="18" max="21" width="9.140625" style="4" hidden="1" customWidth="1"/>
    <col min="22" max="22" width="0" style="4" hidden="1" customWidth="1"/>
  </cols>
  <sheetData>
    <row r="1" spans="1:22" s="10" customFormat="1" ht="21">
      <c r="A1" s="9" t="s">
        <v>14</v>
      </c>
      <c r="D1" s="11"/>
      <c r="E1" s="11"/>
      <c r="F1" s="11"/>
      <c r="G1" s="11"/>
      <c r="M1" s="68" t="s">
        <v>7</v>
      </c>
      <c r="O1" s="12"/>
      <c r="P1" s="12"/>
      <c r="Q1" s="12"/>
      <c r="R1" s="12"/>
      <c r="S1" s="12"/>
      <c r="T1" s="12"/>
      <c r="U1" s="12"/>
      <c r="V1" s="12"/>
    </row>
    <row r="2" spans="1:22" s="14" customFormat="1">
      <c r="A2" s="14" t="s">
        <v>15</v>
      </c>
      <c r="D2" s="15"/>
      <c r="E2" s="15"/>
      <c r="F2" s="15"/>
      <c r="G2" s="15"/>
      <c r="H2" s="15"/>
      <c r="O2" s="16"/>
      <c r="P2" s="16"/>
      <c r="Q2" s="16"/>
      <c r="R2" s="16"/>
      <c r="S2" s="16"/>
      <c r="T2" s="16"/>
      <c r="U2" s="16"/>
      <c r="V2" s="16"/>
    </row>
    <row r="3" spans="1:22" s="1" customFormat="1">
      <c r="C3" s="7"/>
      <c r="D3" s="5"/>
      <c r="E3" s="5"/>
      <c r="F3" s="5"/>
      <c r="G3" s="5"/>
      <c r="H3" s="5"/>
      <c r="I3" s="8"/>
      <c r="O3" s="3"/>
      <c r="V3" s="3"/>
    </row>
    <row r="4" spans="1:22" s="1" customFormat="1">
      <c r="A4" s="20" t="s">
        <v>16</v>
      </c>
      <c r="B4" s="17">
        <f>ROUND(U11/1000,2)</f>
        <v>1.39</v>
      </c>
      <c r="C4" s="7">
        <v>0</v>
      </c>
      <c r="D4" s="5"/>
      <c r="E4" s="5"/>
      <c r="F4" s="5"/>
      <c r="G4" s="5"/>
      <c r="H4" s="5"/>
      <c r="I4" s="8">
        <v>3</v>
      </c>
      <c r="O4" s="3"/>
      <c r="V4" s="3"/>
    </row>
    <row r="5" spans="1:22" s="1" customFormat="1">
      <c r="A5" s="27" t="s">
        <v>17</v>
      </c>
      <c r="B5" s="18">
        <f>U12/100</f>
        <v>6.35</v>
      </c>
      <c r="C5" s="23">
        <v>0</v>
      </c>
      <c r="D5" s="24"/>
      <c r="E5" s="24"/>
      <c r="F5" s="24"/>
      <c r="G5" s="24"/>
      <c r="H5" s="24"/>
      <c r="I5" s="25">
        <v>10</v>
      </c>
      <c r="O5" s="3"/>
      <c r="V5" s="3"/>
    </row>
    <row r="6" spans="1:22" s="1" customFormat="1">
      <c r="A6" s="26"/>
      <c r="B6" s="22"/>
      <c r="C6" s="23"/>
      <c r="D6" s="24"/>
      <c r="E6" s="24"/>
      <c r="F6" s="24"/>
      <c r="G6" s="24"/>
      <c r="H6" s="24"/>
      <c r="I6" s="25"/>
      <c r="O6" s="3"/>
      <c r="V6" s="3"/>
    </row>
    <row r="7" spans="1:22" s="1" customFormat="1">
      <c r="A7" s="2" t="str">
        <f>CONCATENATE("X--&gt;","W(",B4,";",B5,")")</f>
        <v>X--&gt;W(1,39;6,35)</v>
      </c>
      <c r="D7" s="5"/>
      <c r="E7" s="5"/>
      <c r="F7" s="5"/>
      <c r="G7" s="5"/>
      <c r="H7" s="5"/>
      <c r="O7" s="3"/>
      <c r="V7" s="3"/>
    </row>
    <row r="8" spans="1:22" s="1" customFormat="1">
      <c r="D8" s="5"/>
      <c r="E8" s="5"/>
      <c r="F8" s="5"/>
      <c r="G8" s="5"/>
      <c r="H8" s="5"/>
      <c r="O8" s="3"/>
      <c r="V8" s="3"/>
    </row>
    <row r="9" spans="1:22" s="1" customFormat="1">
      <c r="D9" s="5"/>
      <c r="E9" s="5"/>
      <c r="F9" s="5"/>
      <c r="G9" s="5"/>
      <c r="H9" s="5"/>
      <c r="O9" s="3"/>
      <c r="V9" s="3"/>
    </row>
    <row r="10" spans="1:22" s="1" customFormat="1">
      <c r="D10" s="5"/>
      <c r="E10" s="5"/>
      <c r="F10" s="5"/>
      <c r="G10" s="5"/>
      <c r="H10" s="5"/>
      <c r="O10" s="3"/>
      <c r="P10" s="65" t="s">
        <v>0</v>
      </c>
      <c r="Q10" s="65" t="s">
        <v>1</v>
      </c>
      <c r="R10" s="65" t="s">
        <v>8</v>
      </c>
      <c r="S10" s="65" t="s">
        <v>13</v>
      </c>
      <c r="T10" s="65"/>
      <c r="U10" s="65"/>
      <c r="V10" s="55"/>
    </row>
    <row r="11" spans="1:22" s="1" customFormat="1">
      <c r="D11" s="5"/>
      <c r="E11" s="5"/>
      <c r="F11" s="5"/>
      <c r="G11" s="5"/>
      <c r="H11" s="5"/>
      <c r="O11" s="3"/>
      <c r="P11" s="66">
        <v>0.01</v>
      </c>
      <c r="Q11" s="65">
        <f>$B$4*((1/$B$5)^$B$4)*(P11^($B$4-1))*EXP(-((P11/$B$5)^$B$4))</f>
        <v>1.7664612842945019E-2</v>
      </c>
      <c r="R11" s="65">
        <f>1-EXP(-((P11/$B$5)^$B$4))</f>
        <v>1.2709162211510527E-4</v>
      </c>
      <c r="S11" s="65">
        <f>$B$4*((1/$B$5)^$B$4)*(P11^($B$4-1))</f>
        <v>1.7666858152605311E-2</v>
      </c>
      <c r="T11" s="67" t="s">
        <v>18</v>
      </c>
      <c r="U11" s="65">
        <v>1392</v>
      </c>
      <c r="V11" s="55">
        <v>5</v>
      </c>
    </row>
    <row r="12" spans="1:22" s="1" customFormat="1">
      <c r="D12" s="5"/>
      <c r="E12" s="5"/>
      <c r="F12" s="5"/>
      <c r="G12" s="5"/>
      <c r="H12" s="5"/>
      <c r="O12" s="3"/>
      <c r="P12" s="65">
        <v>0.5</v>
      </c>
      <c r="Q12" s="65">
        <f t="shared" ref="Q12:Q75" si="0">$B$4*((1/$B$5)^$B$4)*(P12^($B$4-1))*EXP(-((P12/$B$5)^$B$4))</f>
        <v>7.8898107476941676E-2</v>
      </c>
      <c r="R12" s="65">
        <f t="shared" ref="R12:R75" si="1">1-EXP(-((P12/$B$5)^$B$4))</f>
        <v>2.8799355004945126E-2</v>
      </c>
      <c r="S12" s="65">
        <f t="shared" ref="S12:S75" si="2">$B$4*((1/$B$5)^$B$4)*(P12^($B$4-1))</f>
        <v>8.1237700863906873E-2</v>
      </c>
      <c r="T12" s="67" t="s">
        <v>19</v>
      </c>
      <c r="U12" s="65">
        <v>635</v>
      </c>
      <c r="V12" s="55"/>
    </row>
    <row r="13" spans="1:22" s="1" customFormat="1">
      <c r="D13" s="5"/>
      <c r="E13" s="5"/>
      <c r="F13" s="5"/>
      <c r="G13" s="5"/>
      <c r="H13" s="5"/>
      <c r="O13" s="3"/>
      <c r="P13" s="66">
        <v>1</v>
      </c>
      <c r="Q13" s="65">
        <f t="shared" si="0"/>
        <v>9.8604972779313155E-2</v>
      </c>
      <c r="R13" s="65">
        <f t="shared" si="1"/>
        <v>7.3725953877922801E-2</v>
      </c>
      <c r="S13" s="65">
        <f t="shared" si="2"/>
        <v>0.10645334735668242</v>
      </c>
      <c r="T13" s="65"/>
      <c r="U13" s="65"/>
      <c r="V13" s="55"/>
    </row>
    <row r="14" spans="1:22" s="1" customFormat="1">
      <c r="D14" s="5"/>
      <c r="E14" s="5"/>
      <c r="F14" s="5"/>
      <c r="G14" s="5"/>
      <c r="H14" s="5"/>
      <c r="O14" s="3"/>
      <c r="P14" s="65">
        <v>1.5</v>
      </c>
      <c r="Q14" s="65">
        <f t="shared" si="0"/>
        <v>0.10899256355194809</v>
      </c>
      <c r="R14" s="65">
        <f t="shared" si="1"/>
        <v>0.12589832115483657</v>
      </c>
      <c r="S14" s="65">
        <f t="shared" si="2"/>
        <v>0.12469094407408729</v>
      </c>
      <c r="T14" s="65"/>
      <c r="U14" s="65"/>
      <c r="V14" s="55"/>
    </row>
    <row r="15" spans="1:22" s="1" customFormat="1">
      <c r="D15" s="5"/>
      <c r="E15" s="5"/>
      <c r="F15" s="5"/>
      <c r="G15" s="5"/>
      <c r="H15" s="5"/>
      <c r="O15" s="3"/>
      <c r="P15" s="66">
        <v>2</v>
      </c>
      <c r="Q15" s="65">
        <f t="shared" si="0"/>
        <v>0.1141280321034453</v>
      </c>
      <c r="R15" s="65">
        <f t="shared" si="1"/>
        <v>0.1818530636956277</v>
      </c>
      <c r="S15" s="65">
        <f t="shared" si="2"/>
        <v>0.13949576419483975</v>
      </c>
      <c r="T15" s="65"/>
      <c r="U15" s="65"/>
      <c r="V15" s="55"/>
    </row>
    <row r="16" spans="1:22" s="1" customFormat="1">
      <c r="D16" s="5"/>
      <c r="E16" s="5"/>
      <c r="F16" s="5"/>
      <c r="G16" s="5"/>
      <c r="H16" s="5"/>
      <c r="O16" s="3"/>
      <c r="P16" s="65">
        <v>2.5</v>
      </c>
      <c r="Q16" s="65">
        <f t="shared" si="0"/>
        <v>0.11574114954435354</v>
      </c>
      <c r="R16" s="65">
        <f t="shared" si="1"/>
        <v>0.2394428281095331</v>
      </c>
      <c r="S16" s="65">
        <f t="shared" si="2"/>
        <v>0.15217942032768342</v>
      </c>
      <c r="T16" s="65"/>
      <c r="U16" s="65"/>
      <c r="V16" s="55"/>
    </row>
    <row r="17" spans="4:22" s="1" customFormat="1">
      <c r="D17" s="5"/>
      <c r="E17" s="5"/>
      <c r="F17" s="5"/>
      <c r="G17" s="5"/>
      <c r="H17" s="5"/>
      <c r="O17" s="3"/>
      <c r="P17" s="66">
        <v>3</v>
      </c>
      <c r="Q17" s="65">
        <f t="shared" si="0"/>
        <v>0.11483729454020553</v>
      </c>
      <c r="R17" s="65">
        <f t="shared" si="1"/>
        <v>0.29717639229692483</v>
      </c>
      <c r="S17" s="65">
        <f t="shared" si="2"/>
        <v>0.16339419063555605</v>
      </c>
      <c r="T17" s="65"/>
      <c r="U17" s="65"/>
      <c r="V17" s="55"/>
    </row>
    <row r="18" spans="4:22" s="1" customFormat="1">
      <c r="D18" s="5"/>
      <c r="E18" s="5"/>
      <c r="F18" s="5"/>
      <c r="G18" s="5"/>
      <c r="H18" s="5"/>
      <c r="O18" s="3"/>
      <c r="P18" s="65">
        <v>3.5</v>
      </c>
      <c r="Q18" s="65">
        <f t="shared" si="0"/>
        <v>0.11209729868721527</v>
      </c>
      <c r="R18" s="65">
        <f t="shared" si="1"/>
        <v>0.35397505504357663</v>
      </c>
      <c r="S18" s="65">
        <f t="shared" si="2"/>
        <v>0.17351852983753843</v>
      </c>
      <c r="T18" s="65"/>
      <c r="U18" s="65"/>
      <c r="V18" s="55"/>
    </row>
    <row r="19" spans="4:22" s="1" customFormat="1">
      <c r="D19" s="5"/>
      <c r="E19" s="5"/>
      <c r="F19" s="5"/>
      <c r="G19" s="5"/>
      <c r="H19" s="5"/>
      <c r="O19" s="3"/>
      <c r="P19" s="66">
        <v>4</v>
      </c>
      <c r="Q19" s="65">
        <f t="shared" si="0"/>
        <v>0.10802198705131306</v>
      </c>
      <c r="R19" s="65">
        <f t="shared" si="1"/>
        <v>0.40905176060756787</v>
      </c>
      <c r="S19" s="65">
        <f t="shared" si="2"/>
        <v>0.18279432926709965</v>
      </c>
      <c r="T19" s="65"/>
      <c r="U19" s="65"/>
      <c r="V19" s="55"/>
    </row>
    <row r="20" spans="4:22" s="1" customFormat="1">
      <c r="D20" s="5"/>
      <c r="E20" s="5"/>
      <c r="F20" s="5"/>
      <c r="G20" s="5"/>
      <c r="H20" s="5"/>
      <c r="O20" s="3"/>
      <c r="P20" s="65">
        <v>4.5</v>
      </c>
      <c r="Q20" s="65">
        <f t="shared" si="0"/>
        <v>0.10299692682130827</v>
      </c>
      <c r="R20" s="65">
        <f t="shared" si="1"/>
        <v>0.46183919521723837</v>
      </c>
      <c r="S20" s="65">
        <f t="shared" si="2"/>
        <v>0.19138689757029936</v>
      </c>
      <c r="T20" s="65"/>
      <c r="U20" s="65"/>
      <c r="V20" s="55"/>
    </row>
    <row r="21" spans="4:22" s="1" customFormat="1">
      <c r="D21" s="5"/>
      <c r="E21" s="5"/>
      <c r="F21" s="5"/>
      <c r="G21" s="5"/>
      <c r="H21" s="5"/>
      <c r="O21" s="3"/>
      <c r="P21" s="66">
        <v>5</v>
      </c>
      <c r="Q21" s="65">
        <f t="shared" si="0"/>
        <v>9.7326159481561425E-2</v>
      </c>
      <c r="R21" s="65">
        <f t="shared" si="1"/>
        <v>0.5119414081692526</v>
      </c>
      <c r="S21" s="65">
        <f t="shared" si="2"/>
        <v>0.19941490860038566</v>
      </c>
      <c r="T21" s="65"/>
      <c r="U21" s="65"/>
      <c r="V21" s="55"/>
    </row>
    <row r="22" spans="4:22" s="1" customFormat="1">
      <c r="D22" s="5"/>
      <c r="E22" s="5"/>
      <c r="F22" s="5"/>
      <c r="G22" s="5"/>
      <c r="H22" s="5"/>
      <c r="O22" s="3"/>
      <c r="P22" s="65">
        <v>5.5</v>
      </c>
      <c r="Q22" s="65">
        <f t="shared" si="0"/>
        <v>9.1252012638054658E-2</v>
      </c>
      <c r="R22" s="65">
        <f t="shared" si="1"/>
        <v>0.55909839380510751</v>
      </c>
      <c r="S22" s="65">
        <f t="shared" si="2"/>
        <v>0.20696684102737964</v>
      </c>
      <c r="T22" s="65"/>
      <c r="U22" s="65"/>
      <c r="V22" s="55"/>
    </row>
    <row r="23" spans="4:22" s="1" customFormat="1">
      <c r="D23" s="5"/>
      <c r="E23" s="5"/>
      <c r="F23" s="5"/>
      <c r="G23" s="5"/>
      <c r="H23" s="5"/>
      <c r="O23" s="3"/>
      <c r="P23" s="66">
        <v>6</v>
      </c>
      <c r="Q23" s="65">
        <f t="shared" si="0"/>
        <v>8.4967965699008621E-2</v>
      </c>
      <c r="R23" s="65">
        <f t="shared" si="1"/>
        <v>0.6031586569561409</v>
      </c>
      <c r="S23" s="65">
        <f t="shared" si="2"/>
        <v>0.21411066963760858</v>
      </c>
      <c r="T23" s="65"/>
      <c r="U23" s="65"/>
      <c r="V23" s="55"/>
    </row>
    <row r="24" spans="4:22" s="1" customFormat="1">
      <c r="D24" s="5"/>
      <c r="E24" s="5"/>
      <c r="F24" s="5"/>
      <c r="G24" s="5"/>
      <c r="H24" s="5"/>
      <c r="O24" s="3"/>
      <c r="P24" s="65">
        <v>6.5</v>
      </c>
      <c r="Q24" s="65">
        <f t="shared" si="0"/>
        <v>7.8627736034191098E-2</v>
      </c>
      <c r="R24" s="65">
        <f t="shared" si="1"/>
        <v>0.64405717758978931</v>
      </c>
      <c r="S24" s="65">
        <f t="shared" si="2"/>
        <v>0.22089990606293389</v>
      </c>
      <c r="T24" s="65"/>
      <c r="U24" s="65"/>
      <c r="V24" s="55"/>
    </row>
    <row r="25" spans="4:22" s="1" customFormat="1">
      <c r="D25" s="5"/>
      <c r="E25" s="5"/>
      <c r="F25" s="5"/>
      <c r="G25" s="5"/>
      <c r="H25" s="5"/>
      <c r="O25" s="3"/>
      <c r="P25" s="66">
        <v>7</v>
      </c>
      <c r="Q25" s="65">
        <f t="shared" si="0"/>
        <v>7.2352142200775529E-2</v>
      </c>
      <c r="R25" s="65">
        <f t="shared" si="1"/>
        <v>0.68179731748145578</v>
      </c>
      <c r="S25" s="65">
        <f t="shared" si="2"/>
        <v>0.22737753694631094</v>
      </c>
      <c r="T25" s="65"/>
      <c r="U25" s="65"/>
      <c r="V25" s="55"/>
    </row>
    <row r="26" spans="4:22" s="1" customFormat="1">
      <c r="D26" s="5"/>
      <c r="E26" s="5"/>
      <c r="F26" s="5"/>
      <c r="G26" s="5"/>
      <c r="H26" s="5"/>
      <c r="O26" s="3"/>
      <c r="P26" s="65">
        <v>7.5</v>
      </c>
      <c r="Q26" s="65">
        <f t="shared" si="0"/>
        <v>6.6234558070617261E-2</v>
      </c>
      <c r="R26" s="65">
        <f t="shared" si="1"/>
        <v>0.71643578179596656</v>
      </c>
      <c r="S26" s="65">
        <f t="shared" si="2"/>
        <v>0.23357868806620521</v>
      </c>
      <c r="T26" s="65"/>
      <c r="U26" s="65"/>
      <c r="V26" s="55"/>
    </row>
    <row r="27" spans="4:22" s="1" customFormat="1">
      <c r="D27" s="5"/>
      <c r="E27" s="5"/>
      <c r="F27" s="5"/>
      <c r="G27" s="5"/>
      <c r="H27" s="5"/>
      <c r="O27" s="3"/>
      <c r="P27" s="66">
        <v>8</v>
      </c>
      <c r="Q27" s="65">
        <f t="shared" si="0"/>
        <v>6.0345405685316031E-2</v>
      </c>
      <c r="R27" s="65">
        <f t="shared" si="1"/>
        <v>0.7480700536090108</v>
      </c>
      <c r="S27" s="65">
        <f t="shared" si="2"/>
        <v>0.23953248333432117</v>
      </c>
      <c r="T27" s="65"/>
      <c r="U27" s="65"/>
      <c r="V27" s="55"/>
    </row>
    <row r="28" spans="4:22" s="1" customFormat="1">
      <c r="D28" s="5"/>
      <c r="E28" s="5"/>
      <c r="F28" s="5"/>
      <c r="G28" s="5"/>
      <c r="H28" s="5"/>
      <c r="O28" s="3"/>
      <c r="P28" s="65">
        <v>8.5</v>
      </c>
      <c r="Q28" s="65">
        <f t="shared" si="0"/>
        <v>5.4735945051317514E-2</v>
      </c>
      <c r="R28" s="65">
        <f t="shared" si="1"/>
        <v>0.77682789091993421</v>
      </c>
      <c r="S28" s="65">
        <f t="shared" si="2"/>
        <v>0.24526337666899178</v>
      </c>
      <c r="T28" s="65"/>
      <c r="U28" s="65"/>
      <c r="V28" s="55"/>
    </row>
    <row r="29" spans="4:22" s="1" customFormat="1">
      <c r="D29" s="5"/>
      <c r="E29" s="5"/>
      <c r="F29" s="5"/>
      <c r="G29" s="5"/>
      <c r="H29" s="5"/>
      <c r="O29" s="3"/>
      <c r="P29" s="66">
        <v>9</v>
      </c>
      <c r="Q29" s="65">
        <f t="shared" si="0"/>
        <v>4.9441517082466885E-2</v>
      </c>
      <c r="R29" s="65">
        <f t="shared" si="1"/>
        <v>0.80285857676234584</v>
      </c>
      <c r="S29" s="65">
        <f t="shared" si="2"/>
        <v>0.25079212816103646</v>
      </c>
      <c r="T29" s="65"/>
      <c r="U29" s="65"/>
      <c r="V29" s="55"/>
    </row>
    <row r="30" spans="4:22" s="1" customFormat="1">
      <c r="D30" s="5"/>
      <c r="E30" s="5"/>
      <c r="F30" s="5"/>
      <c r="G30" s="5"/>
      <c r="H30" s="5"/>
      <c r="O30" s="3"/>
      <c r="P30" s="65">
        <v>9.5</v>
      </c>
      <c r="Q30" s="65">
        <f t="shared" si="0"/>
        <v>4.4484339455358048E-2</v>
      </c>
      <c r="R30" s="65">
        <f t="shared" si="1"/>
        <v>0.82632567565681914</v>
      </c>
      <c r="S30" s="65">
        <f t="shared" si="2"/>
        <v>0.25613653384628637</v>
      </c>
      <c r="T30" s="65"/>
      <c r="U30" s="65"/>
      <c r="V30" s="55"/>
    </row>
    <row r="31" spans="4:22" s="1" customFormat="1">
      <c r="D31" s="5"/>
      <c r="E31" s="5"/>
      <c r="F31" s="5"/>
      <c r="G31" s="5"/>
      <c r="H31" s="5"/>
      <c r="O31" s="3"/>
      <c r="P31" s="66">
        <v>10</v>
      </c>
      <c r="Q31" s="65">
        <f t="shared" si="0"/>
        <v>3.9875923236473293E-2</v>
      </c>
      <c r="R31" s="65">
        <f t="shared" si="1"/>
        <v>0.84740109081454607</v>
      </c>
      <c r="S31" s="65">
        <f t="shared" si="2"/>
        <v>0.2613119808609638</v>
      </c>
      <c r="T31" s="65"/>
      <c r="U31" s="65"/>
      <c r="V31" s="55"/>
    </row>
    <row r="32" spans="4:22" s="1" customFormat="1">
      <c r="D32" s="5"/>
      <c r="E32" s="5"/>
      <c r="F32" s="5"/>
      <c r="G32" s="5"/>
      <c r="H32" s="5"/>
      <c r="O32" s="3"/>
      <c r="P32" s="65">
        <v>10.5</v>
      </c>
      <c r="Q32" s="65">
        <f t="shared" si="0"/>
        <v>3.5619159775623924E-2</v>
      </c>
      <c r="R32" s="65">
        <f t="shared" si="1"/>
        <v>0.86626024542575619</v>
      </c>
      <c r="S32" s="65">
        <f t="shared" si="2"/>
        <v>0.26633187632964017</v>
      </c>
      <c r="T32" s="65"/>
      <c r="U32" s="65"/>
      <c r="V32" s="55"/>
    </row>
    <row r="33" spans="4:22" s="1" customFormat="1">
      <c r="D33" s="5"/>
      <c r="E33" s="5"/>
      <c r="F33" s="5"/>
      <c r="G33" s="5"/>
      <c r="H33" s="5"/>
      <c r="O33" s="3"/>
      <c r="P33" s="66">
        <v>11</v>
      </c>
      <c r="Q33" s="65">
        <f t="shared" si="0"/>
        <v>3.1710116581300643E-2</v>
      </c>
      <c r="R33" s="65">
        <f t="shared" si="1"/>
        <v>0.88307823318658929</v>
      </c>
      <c r="S33" s="65">
        <f t="shared" si="2"/>
        <v>0.27120798329968071</v>
      </c>
      <c r="T33" s="65"/>
      <c r="U33" s="65"/>
      <c r="V33" s="55"/>
    </row>
    <row r="34" spans="4:22" s="1" customFormat="1">
      <c r="D34" s="5"/>
      <c r="E34" s="5"/>
      <c r="F34" s="5"/>
      <c r="G34" s="5"/>
      <c r="H34" s="5"/>
      <c r="O34" s="3"/>
      <c r="P34" s="65">
        <v>11.5</v>
      </c>
      <c r="Q34" s="65">
        <f t="shared" si="0"/>
        <v>2.8139574384463576E-2</v>
      </c>
      <c r="R34" s="65">
        <f t="shared" si="1"/>
        <v>0.89802680081785036</v>
      </c>
      <c r="S34" s="65">
        <f t="shared" si="2"/>
        <v>0.27595068714279769</v>
      </c>
      <c r="T34" s="65"/>
      <c r="U34" s="65"/>
      <c r="V34" s="55"/>
    </row>
    <row r="35" spans="4:22" s="1" customFormat="1">
      <c r="D35" s="5"/>
      <c r="E35" s="5"/>
      <c r="F35" s="5"/>
      <c r="G35" s="5"/>
      <c r="H35" s="5"/>
      <c r="O35" s="3"/>
      <c r="P35" s="66">
        <v>12</v>
      </c>
      <c r="Q35" s="65">
        <f t="shared" si="0"/>
        <v>2.4894333477603607E-2</v>
      </c>
      <c r="R35" s="65">
        <f t="shared" si="1"/>
        <v>0.91127204032980669</v>
      </c>
      <c r="S35" s="65">
        <f t="shared" si="2"/>
        <v>0.28056920918881939</v>
      </c>
      <c r="T35" s="65"/>
      <c r="U35" s="65"/>
      <c r="V35" s="55"/>
    </row>
    <row r="36" spans="4:22" s="1" customFormat="1">
      <c r="D36" s="5"/>
      <c r="E36" s="5"/>
      <c r="F36" s="5"/>
      <c r="G36" s="5"/>
      <c r="H36" s="5"/>
      <c r="O36" s="3"/>
      <c r="P36" s="65">
        <v>12.5</v>
      </c>
      <c r="Q36" s="65">
        <f t="shared" si="0"/>
        <v>2.1958314609107698E-2</v>
      </c>
      <c r="R36" s="65">
        <f t="shared" si="1"/>
        <v>0.92297268208963879</v>
      </c>
      <c r="S36" s="65">
        <f t="shared" si="2"/>
        <v>0.28507177978936227</v>
      </c>
      <c r="T36" s="65"/>
      <c r="U36" s="65"/>
      <c r="V36" s="55"/>
    </row>
    <row r="37" spans="4:22" s="1" customFormat="1">
      <c r="D37" s="5"/>
      <c r="E37" s="5"/>
      <c r="F37" s="5"/>
      <c r="G37" s="5"/>
      <c r="H37" s="5"/>
      <c r="O37" s="3"/>
      <c r="P37" s="66">
        <v>13</v>
      </c>
      <c r="Q37" s="65">
        <f t="shared" si="0"/>
        <v>1.931347760368432E-2</v>
      </c>
      <c r="R37" s="65">
        <f t="shared" si="1"/>
        <v>0.93327889184054547</v>
      </c>
      <c r="S37" s="65">
        <f t="shared" si="2"/>
        <v>0.28946577981780058</v>
      </c>
      <c r="T37" s="65"/>
      <c r="U37" s="65"/>
      <c r="V37" s="55"/>
    </row>
    <row r="38" spans="4:22" s="1" customFormat="1">
      <c r="D38" s="5"/>
      <c r="E38" s="5"/>
      <c r="F38" s="5"/>
      <c r="G38" s="5"/>
      <c r="H38" s="5"/>
      <c r="O38" s="3"/>
      <c r="P38" s="65">
        <v>13.5</v>
      </c>
      <c r="Q38" s="65">
        <f t="shared" si="0"/>
        <v>1.6940579121410421E-2</v>
      </c>
      <c r="R38" s="65">
        <f t="shared" si="1"/>
        <v>0.9423314859575338</v>
      </c>
      <c r="S38" s="65">
        <f t="shared" si="2"/>
        <v>0.29375785734544224</v>
      </c>
      <c r="T38" s="65"/>
      <c r="U38" s="65"/>
      <c r="V38" s="55"/>
    </row>
    <row r="39" spans="4:22" s="1" customFormat="1">
      <c r="D39" s="5"/>
      <c r="E39" s="5"/>
      <c r="F39" s="5"/>
      <c r="G39" s="5"/>
      <c r="H39" s="5"/>
      <c r="O39" s="3"/>
      <c r="P39" s="66">
        <v>14</v>
      </c>
      <c r="Q39" s="65">
        <f t="shared" si="0"/>
        <v>1.481978937270844E-2</v>
      </c>
      <c r="R39" s="65">
        <f t="shared" si="1"/>
        <v>0.95026148952811262</v>
      </c>
      <c r="S39" s="65">
        <f t="shared" si="2"/>
        <v>0.29795402460000714</v>
      </c>
      <c r="T39" s="65"/>
      <c r="U39" s="65"/>
      <c r="V39" s="55"/>
    </row>
    <row r="40" spans="4:22" s="1" customFormat="1">
      <c r="D40" s="5"/>
      <c r="E40" s="5"/>
      <c r="F40" s="5"/>
      <c r="G40" s="5"/>
      <c r="H40" s="5"/>
      <c r="O40" s="3"/>
      <c r="P40" s="65">
        <v>14.5</v>
      </c>
      <c r="Q40" s="65">
        <f t="shared" si="0"/>
        <v>1.293118607925579E-2</v>
      </c>
      <c r="R40" s="65">
        <f t="shared" si="1"/>
        <v>0.95718997137126283</v>
      </c>
      <c r="S40" s="65">
        <f t="shared" si="2"/>
        <v>0.3020597391185913</v>
      </c>
      <c r="T40" s="65"/>
      <c r="U40" s="65"/>
      <c r="V40" s="55"/>
    </row>
    <row r="41" spans="4:22" s="1" customFormat="1">
      <c r="D41" s="5"/>
      <c r="E41" s="5"/>
      <c r="F41" s="5"/>
      <c r="G41" s="5"/>
      <c r="H41" s="5"/>
      <c r="O41" s="3"/>
      <c r="P41" s="66">
        <v>15</v>
      </c>
      <c r="Q41" s="65">
        <f t="shared" si="0"/>
        <v>1.1255142470591655E-2</v>
      </c>
      <c r="R41" s="65">
        <f t="shared" si="1"/>
        <v>0.96322809887725158</v>
      </c>
      <c r="S41" s="65">
        <f t="shared" si="2"/>
        <v>0.30607997212384552</v>
      </c>
      <c r="T41" s="65"/>
      <c r="U41" s="65"/>
      <c r="V41" s="55"/>
    </row>
    <row r="42" spans="4:22" s="1" customFormat="1">
      <c r="D42" s="5"/>
      <c r="E42" s="5"/>
      <c r="F42" s="5"/>
      <c r="G42" s="5"/>
      <c r="H42" s="5"/>
      <c r="O42" s="3"/>
      <c r="P42" s="65">
        <v>15.5</v>
      </c>
      <c r="Q42" s="65">
        <f t="shared" si="0"/>
        <v>9.772624622606231E-3</v>
      </c>
      <c r="R42" s="65">
        <f t="shared" si="1"/>
        <v>0.96847736357412051</v>
      </c>
      <c r="S42" s="65">
        <f t="shared" si="2"/>
        <v>0.31001926649076472</v>
      </c>
      <c r="T42" s="65"/>
      <c r="U42" s="65"/>
      <c r="V42" s="55"/>
    </row>
    <row r="43" spans="4:22" s="1" customFormat="1">
      <c r="D43" s="5"/>
      <c r="E43" s="5"/>
      <c r="F43" s="5"/>
      <c r="G43" s="5"/>
      <c r="H43" s="5"/>
      <c r="O43" s="3"/>
      <c r="P43" s="66">
        <v>16</v>
      </c>
      <c r="Q43" s="65">
        <f t="shared" si="0"/>
        <v>8.4654119828520748E-3</v>
      </c>
      <c r="R43" s="65">
        <f t="shared" si="1"/>
        <v>0.97302993561328444</v>
      </c>
      <c r="S43" s="65">
        <f t="shared" si="2"/>
        <v>0.31388178617110774</v>
      </c>
      <c r="T43" s="65"/>
      <c r="U43" s="65"/>
      <c r="V43" s="55"/>
    </row>
    <row r="44" spans="4:22" s="1" customFormat="1">
      <c r="D44" s="5"/>
      <c r="E44" s="5"/>
      <c r="F44" s="5"/>
      <c r="G44" s="5"/>
      <c r="H44" s="5"/>
      <c r="O44" s="3"/>
      <c r="P44" s="65">
        <v>16.5</v>
      </c>
      <c r="Q44" s="65">
        <f t="shared" si="0"/>
        <v>7.3162535017579624E-3</v>
      </c>
      <c r="R44" s="65">
        <f t="shared" si="1"/>
        <v>0.97696911193089497</v>
      </c>
      <c r="S44" s="65">
        <f t="shared" si="2"/>
        <v>0.31767135856009021</v>
      </c>
      <c r="T44" s="65"/>
      <c r="U44" s="65"/>
      <c r="V44" s="55"/>
    </row>
    <row r="45" spans="4:22" s="1" customFormat="1">
      <c r="D45" s="5"/>
      <c r="E45" s="5"/>
      <c r="F45" s="5"/>
      <c r="G45" s="5"/>
      <c r="H45" s="5"/>
      <c r="O45" s="3"/>
      <c r="P45" s="66">
        <v>17</v>
      </c>
      <c r="Q45" s="65">
        <f t="shared" si="0"/>
        <v>6.3089704136132466E-3</v>
      </c>
      <c r="R45" s="65">
        <f t="shared" si="1"/>
        <v>0.98036982870493461</v>
      </c>
      <c r="S45" s="65">
        <f t="shared" si="2"/>
        <v>0.32139151099507607</v>
      </c>
      <c r="T45" s="65"/>
      <c r="U45" s="65"/>
      <c r="V45" s="55"/>
    </row>
    <row r="46" spans="4:22" s="1" customFormat="1">
      <c r="D46" s="5"/>
      <c r="E46" s="5"/>
      <c r="F46" s="5"/>
      <c r="G46" s="5"/>
      <c r="H46" s="5"/>
      <c r="O46" s="3"/>
      <c r="P46" s="65">
        <v>17.5</v>
      </c>
      <c r="Q46" s="65">
        <f t="shared" si="0"/>
        <v>5.4285154011396719E-3</v>
      </c>
      <c r="R46" s="65">
        <f t="shared" si="1"/>
        <v>0.9832992139194352</v>
      </c>
      <c r="S46" s="65">
        <f t="shared" si="2"/>
        <v>0.32504550234656315</v>
      </c>
      <c r="T46" s="65"/>
      <c r="U46" s="65"/>
      <c r="V46" s="55"/>
    </row>
    <row r="47" spans="4:22" s="1" customFormat="1">
      <c r="D47" s="5"/>
      <c r="E47" s="5"/>
      <c r="F47" s="5"/>
      <c r="G47" s="5"/>
      <c r="H47" s="5"/>
      <c r="O47" s="3"/>
      <c r="P47" s="66">
        <v>18</v>
      </c>
      <c r="Q47" s="65">
        <f t="shared" si="0"/>
        <v>4.6609966447859049E-3</v>
      </c>
      <c r="R47" s="65">
        <f t="shared" si="1"/>
        <v>0.98581716040251699</v>
      </c>
      <c r="S47" s="65">
        <f t="shared" si="2"/>
        <v>0.32863635048182344</v>
      </c>
      <c r="T47" s="65"/>
      <c r="U47" s="65"/>
      <c r="V47" s="55"/>
    </row>
    <row r="48" spans="4:22" s="1" customFormat="1">
      <c r="D48" s="5"/>
      <c r="E48" s="5"/>
      <c r="F48" s="5"/>
      <c r="G48" s="5"/>
      <c r="H48" s="5"/>
      <c r="O48" s="3"/>
      <c r="P48" s="65">
        <v>18.5</v>
      </c>
      <c r="Q48" s="65">
        <f t="shared" si="0"/>
        <v>3.9936741117854021E-3</v>
      </c>
      <c r="R48" s="65">
        <f t="shared" si="1"/>
        <v>0.98797690366522495</v>
      </c>
      <c r="S48" s="65">
        <f t="shared" si="2"/>
        <v>0.3321668562393767</v>
      </c>
      <c r="T48" s="65"/>
      <c r="U48" s="65"/>
      <c r="V48" s="55"/>
    </row>
    <row r="49" spans="4:22" s="1" customFormat="1">
      <c r="D49" s="5"/>
      <c r="E49" s="5"/>
      <c r="F49" s="5"/>
      <c r="G49" s="5"/>
      <c r="H49" s="5"/>
      <c r="O49" s="3"/>
      <c r="P49" s="66">
        <v>19</v>
      </c>
      <c r="Q49" s="65">
        <f t="shared" si="0"/>
        <v>3.4149343865840062E-3</v>
      </c>
      <c r="R49" s="65">
        <f t="shared" si="1"/>
        <v>0.9898255922783592</v>
      </c>
      <c r="S49" s="65">
        <f t="shared" si="2"/>
        <v>0.33563962443931805</v>
      </c>
      <c r="T49" s="65"/>
      <c r="U49" s="65"/>
      <c r="V49" s="55"/>
    </row>
    <row r="50" spans="4:22" s="1" customFormat="1">
      <c r="D50" s="5"/>
      <c r="E50" s="5"/>
      <c r="F50" s="5"/>
      <c r="G50" s="5"/>
      <c r="H50" s="5"/>
      <c r="O50" s="3"/>
      <c r="P50" s="65">
        <v>19.5</v>
      </c>
      <c r="Q50" s="65">
        <f t="shared" si="0"/>
        <v>2.9142493865686589E-3</v>
      </c>
      <c r="R50" s="65">
        <f t="shared" si="1"/>
        <v>0.99140484143185892</v>
      </c>
      <c r="S50" s="65">
        <f t="shared" si="2"/>
        <v>0.33905708236386156</v>
      </c>
      <c r="T50" s="65"/>
      <c r="U50" s="65"/>
      <c r="V50" s="55"/>
    </row>
    <row r="51" spans="4:22" s="1" customFormat="1">
      <c r="D51" s="5"/>
      <c r="E51" s="5"/>
      <c r="F51" s="5"/>
      <c r="G51" s="5"/>
      <c r="H51" s="5"/>
      <c r="O51" s="3"/>
      <c r="P51" s="66">
        <v>20</v>
      </c>
      <c r="Q51" s="65">
        <f t="shared" si="0"/>
        <v>2.4821234455702354E-3</v>
      </c>
      <c r="R51" s="65">
        <f t="shared" si="1"/>
        <v>0.99275126277391357</v>
      </c>
      <c r="S51" s="65">
        <f t="shared" si="2"/>
        <v>0.34242149606936967</v>
      </c>
      <c r="T51" s="65"/>
      <c r="U51" s="65"/>
      <c r="V51" s="55"/>
    </row>
    <row r="52" spans="4:22" s="1" customFormat="1">
      <c r="D52" s="5"/>
      <c r="E52" s="5"/>
      <c r="F52" s="5"/>
      <c r="G52" s="5"/>
      <c r="H52" s="5"/>
      <c r="O52" s="3"/>
      <c r="P52" s="65">
        <v>20.5</v>
      </c>
      <c r="Q52" s="65">
        <f t="shared" si="0"/>
        <v>2.1100324806153938E-3</v>
      </c>
      <c r="R52" s="65">
        <f t="shared" si="1"/>
        <v>0.99389696567259</v>
      </c>
      <c r="S52" s="65">
        <f t="shared" si="2"/>
        <v>0.3457349848318545</v>
      </c>
      <c r="T52" s="65"/>
      <c r="U52" s="65"/>
      <c r="V52" s="55"/>
    </row>
    <row r="53" spans="4:22" s="1" customFormat="1">
      <c r="D53" s="5"/>
      <c r="E53" s="5"/>
      <c r="F53" s="5"/>
      <c r="G53" s="5"/>
      <c r="H53" s="5"/>
      <c r="O53" s="3"/>
      <c r="P53" s="66">
        <v>21</v>
      </c>
      <c r="Q53" s="65">
        <f t="shared" si="0"/>
        <v>1.7903582813311406E-3</v>
      </c>
      <c r="R53" s="65">
        <f t="shared" si="1"/>
        <v>0.99487002672778391</v>
      </c>
      <c r="S53" s="65">
        <f t="shared" si="2"/>
        <v>0.34899953397958183</v>
      </c>
      <c r="T53" s="65"/>
      <c r="U53" s="65"/>
      <c r="V53" s="55"/>
    </row>
    <row r="54" spans="4:22" s="1" customFormat="1">
      <c r="D54" s="5"/>
      <c r="E54" s="5"/>
      <c r="F54" s="5"/>
      <c r="G54" s="5"/>
      <c r="H54" s="5"/>
      <c r="O54" s="3"/>
      <c r="P54" s="65">
        <v>21.5</v>
      </c>
      <c r="Q54" s="65">
        <f t="shared" si="0"/>
        <v>1.5163203713813925E-3</v>
      </c>
      <c r="R54" s="65">
        <f t="shared" si="1"/>
        <v>0.99569492573003515</v>
      </c>
      <c r="S54" s="65">
        <f t="shared" si="2"/>
        <v>0.35221700632676234</v>
      </c>
      <c r="T54" s="65"/>
      <c r="U54" s="65"/>
      <c r="V54" s="55"/>
    </row>
    <row r="55" spans="4:22" s="1" customFormat="1">
      <c r="D55" s="5"/>
      <c r="E55" s="5"/>
      <c r="F55" s="5"/>
      <c r="G55" s="5"/>
      <c r="H55" s="5"/>
      <c r="O55" s="3"/>
      <c r="P55" s="66">
        <v>22</v>
      </c>
      <c r="Q55" s="65">
        <f t="shared" si="0"/>
        <v>1.281907381503115E-3</v>
      </c>
      <c r="R55" s="65">
        <f t="shared" si="1"/>
        <v>0.99639294735676764</v>
      </c>
      <c r="S55" s="65">
        <f t="shared" si="2"/>
        <v>0.35538915238963076</v>
      </c>
      <c r="T55" s="65"/>
      <c r="U55" s="65"/>
      <c r="V55" s="55"/>
    </row>
    <row r="56" spans="4:22" s="1" customFormat="1">
      <c r="D56" s="5"/>
      <c r="E56" s="5"/>
      <c r="F56" s="5"/>
      <c r="G56" s="5"/>
      <c r="H56" s="5"/>
      <c r="O56" s="3"/>
      <c r="P56" s="65">
        <v>22.5</v>
      </c>
      <c r="Q56" s="65">
        <f t="shared" si="0"/>
        <v>1.0818094376640877E-3</v>
      </c>
      <c r="R56" s="65">
        <f t="shared" si="1"/>
        <v>0.99698254875435499</v>
      </c>
      <c r="S56" s="65">
        <f t="shared" si="2"/>
        <v>0.35851761953915529</v>
      </c>
      <c r="T56" s="65"/>
      <c r="U56" s="65"/>
      <c r="V56" s="55"/>
    </row>
    <row r="57" spans="4:22" s="1" customFormat="1">
      <c r="D57" s="5"/>
      <c r="E57" s="5"/>
      <c r="F57" s="5"/>
      <c r="G57" s="5"/>
      <c r="H57" s="5"/>
      <c r="O57" s="3"/>
      <c r="P57" s="66">
        <v>23</v>
      </c>
      <c r="Q57" s="65">
        <f t="shared" si="0"/>
        <v>9.113526988193323E-4</v>
      </c>
      <c r="R57" s="65">
        <f t="shared" si="1"/>
        <v>0.99747969381126367</v>
      </c>
      <c r="S57" s="65">
        <f t="shared" si="2"/>
        <v>0.361603960222105</v>
      </c>
      <c r="T57" s="65"/>
      <c r="U57" s="65"/>
      <c r="V57" s="55"/>
    </row>
    <row r="58" spans="4:22" s="1" customFormat="1">
      <c r="D58" s="5"/>
      <c r="E58" s="5"/>
      <c r="F58" s="5"/>
      <c r="G58" s="5"/>
      <c r="H58" s="5"/>
      <c r="O58" s="3"/>
      <c r="P58" s="65">
        <v>23.5</v>
      </c>
      <c r="Q58" s="65">
        <f t="shared" si="0"/>
        <v>7.6643686985384304E-4</v>
      </c>
      <c r="R58" s="65">
        <f t="shared" si="1"/>
        <v>0.99789815541517635</v>
      </c>
      <c r="S58" s="65">
        <f t="shared" si="2"/>
        <v>0.36464963936338679</v>
      </c>
      <c r="T58" s="65"/>
      <c r="U58" s="65"/>
      <c r="V58" s="55"/>
    </row>
    <row r="59" spans="4:22" s="1" customFormat="1">
      <c r="D59" s="5"/>
      <c r="E59" s="5"/>
      <c r="F59" s="5"/>
      <c r="G59" s="5"/>
      <c r="H59" s="5"/>
      <c r="O59" s="3"/>
      <c r="P59" s="66">
        <v>24</v>
      </c>
      <c r="Q59" s="65">
        <f t="shared" si="0"/>
        <v>6.4347625983133031E-4</v>
      </c>
      <c r="R59" s="65">
        <f t="shared" si="1"/>
        <v>0.99824978733383729</v>
      </c>
      <c r="S59" s="65">
        <f t="shared" si="2"/>
        <v>0.36765604104678618</v>
      </c>
      <c r="T59" s="65"/>
      <c r="U59" s="65"/>
      <c r="V59" s="55"/>
    </row>
    <row r="60" spans="4:22" s="1" customFormat="1">
      <c r="D60" s="5"/>
      <c r="E60" s="5"/>
      <c r="F60" s="5"/>
      <c r="G60" s="5"/>
      <c r="H60" s="5"/>
      <c r="O60" s="3"/>
      <c r="P60" s="65">
        <v>24.5</v>
      </c>
      <c r="Q60" s="65">
        <f t="shared" si="0"/>
        <v>5.393447471439939E-4</v>
      </c>
      <c r="R60" s="65">
        <f t="shared" si="1"/>
        <v>0.99854476759046396</v>
      </c>
      <c r="S60" s="65">
        <f t="shared" si="2"/>
        <v>0.37062447455794156</v>
      </c>
      <c r="T60" s="65"/>
      <c r="U60" s="65"/>
      <c r="V60" s="55"/>
    </row>
    <row r="61" spans="4:22" s="1" customFormat="1">
      <c r="D61" s="5"/>
      <c r="E61" s="5"/>
      <c r="F61" s="5"/>
      <c r="G61" s="5"/>
      <c r="H61" s="5"/>
      <c r="O61" s="3"/>
      <c r="P61" s="66">
        <v>25</v>
      </c>
      <c r="Q61" s="65">
        <f t="shared" si="0"/>
        <v>4.5132484546162006E-4</v>
      </c>
      <c r="R61" s="65">
        <f t="shared" si="1"/>
        <v>0.99879181534186323</v>
      </c>
      <c r="S61" s="65">
        <f t="shared" si="2"/>
        <v>0.37355617986214412</v>
      </c>
      <c r="T61" s="65"/>
      <c r="U61" s="65"/>
      <c r="V61" s="55"/>
    </row>
    <row r="62" spans="4:22" s="1" customFormat="1">
      <c r="D62" s="5"/>
      <c r="E62" s="5"/>
      <c r="F62" s="5"/>
      <c r="G62" s="5"/>
      <c r="H62" s="5"/>
      <c r="O62" s="3"/>
      <c r="P62" s="65">
        <v>25.5</v>
      </c>
      <c r="Q62" s="65">
        <f t="shared" si="0"/>
        <v>3.7706093182858871E-4</v>
      </c>
      <c r="R62" s="65">
        <f t="shared" si="1"/>
        <v>0.99899838332985103</v>
      </c>
      <c r="S62" s="65">
        <f t="shared" si="2"/>
        <v>0.37645233258001276</v>
      </c>
      <c r="T62" s="65"/>
      <c r="U62" s="65"/>
      <c r="V62" s="55"/>
    </row>
    <row r="63" spans="4:22" s="1" customFormat="1">
      <c r="D63" s="5"/>
      <c r="E63" s="5"/>
      <c r="F63" s="5"/>
      <c r="G63" s="5"/>
      <c r="H63" s="5"/>
      <c r="O63" s="3"/>
      <c r="P63" s="66">
        <v>26</v>
      </c>
      <c r="Q63" s="65">
        <f t="shared" si="0"/>
        <v>3.1451659565181101E-4</v>
      </c>
      <c r="R63" s="65">
        <f t="shared" si="1"/>
        <v>0.99917082798044965</v>
      </c>
      <c r="S63" s="65">
        <f t="shared" si="2"/>
        <v>0.37931404851596318</v>
      </c>
      <c r="T63" s="65"/>
      <c r="U63" s="65"/>
      <c r="V63" s="55"/>
    </row>
    <row r="64" spans="4:22" s="1" customFormat="1">
      <c r="D64" s="5"/>
      <c r="E64" s="5"/>
      <c r="F64" s="5"/>
      <c r="G64" s="5"/>
      <c r="H64" s="5"/>
      <c r="O64" s="3"/>
      <c r="P64" s="65">
        <v>26.5</v>
      </c>
      <c r="Q64" s="65">
        <f t="shared" si="0"/>
        <v>2.6193598995738379E-4</v>
      </c>
      <c r="R64" s="65">
        <f t="shared" si="1"/>
        <v>0.99931455918440781</v>
      </c>
      <c r="S64" s="65">
        <f t="shared" si="2"/>
        <v>0.38214238778745357</v>
      </c>
      <c r="T64" s="65"/>
      <c r="U64" s="65"/>
      <c r="V64" s="55"/>
    </row>
    <row r="65" spans="4:22" s="1" customFormat="1">
      <c r="D65" s="5"/>
      <c r="E65" s="5"/>
      <c r="F65" s="5"/>
      <c r="G65" s="5"/>
      <c r="H65" s="5"/>
      <c r="O65" s="3"/>
      <c r="P65" s="66">
        <v>27</v>
      </c>
      <c r="Q65" s="65">
        <f t="shared" si="0"/>
        <v>2.1780900996646609E-4</v>
      </c>
      <c r="R65" s="65">
        <f t="shared" si="1"/>
        <v>0.9994341717184011</v>
      </c>
      <c r="S65" s="65">
        <f t="shared" si="2"/>
        <v>0.38493835859703357</v>
      </c>
      <c r="T65" s="65"/>
      <c r="U65" s="65"/>
      <c r="V65" s="55"/>
    </row>
    <row r="66" spans="4:22" s="1" customFormat="1">
      <c r="D66" s="5"/>
      <c r="E66" s="5"/>
      <c r="F66" s="5"/>
      <c r="G66" s="5"/>
      <c r="H66" s="5"/>
      <c r="O66" s="3"/>
      <c r="P66" s="65">
        <v>27.5</v>
      </c>
      <c r="Q66" s="65">
        <f t="shared" si="0"/>
        <v>1.8084008503813437E-4</v>
      </c>
      <c r="R66" s="65">
        <f t="shared" si="1"/>
        <v>0.99953356016839123</v>
      </c>
      <c r="S66" s="65">
        <f t="shared" si="2"/>
        <v>0.38770292068410633</v>
      </c>
      <c r="T66" s="65"/>
      <c r="U66" s="65"/>
      <c r="V66" s="55"/>
    </row>
    <row r="67" spans="4:22" s="1" customFormat="1">
      <c r="D67" s="5"/>
      <c r="E67" s="5"/>
      <c r="F67" s="5"/>
      <c r="G67" s="5"/>
      <c r="H67" s="5"/>
      <c r="O67" s="3"/>
      <c r="P67" s="66">
        <v>28</v>
      </c>
      <c r="Q67" s="65">
        <f t="shared" si="0"/>
        <v>1.4992034510340741E-4</v>
      </c>
      <c r="R67" s="65">
        <f t="shared" si="1"/>
        <v>0.99961601910289377</v>
      </c>
      <c r="S67" s="65">
        <f t="shared" si="2"/>
        <v>0.39043698848890179</v>
      </c>
      <c r="T67" s="65"/>
      <c r="U67" s="65"/>
      <c r="V67" s="55"/>
    </row>
    <row r="68" spans="4:22" s="1" customFormat="1">
      <c r="D68" s="5"/>
      <c r="E68" s="5"/>
      <c r="F68" s="5"/>
      <c r="G68" s="5"/>
      <c r="H68" s="5"/>
      <c r="O68" s="3"/>
      <c r="P68" s="65">
        <v>28.5</v>
      </c>
      <c r="Q68" s="65">
        <f t="shared" si="0"/>
        <v>1.2410290906221023E-4</v>
      </c>
      <c r="R68" s="65">
        <f t="shared" si="1"/>
        <v>0.99968433012063518</v>
      </c>
      <c r="S68" s="65">
        <f t="shared" si="2"/>
        <v>0.39314143405734375</v>
      </c>
      <c r="T68" s="65"/>
      <c r="U68" s="65"/>
      <c r="V68" s="55"/>
    </row>
    <row r="69" spans="4:22" s="1" customFormat="1">
      <c r="D69" s="5"/>
      <c r="E69" s="5"/>
      <c r="F69" s="5"/>
      <c r="G69" s="5"/>
      <c r="H69" s="5"/>
      <c r="O69" s="3"/>
      <c r="P69" s="66">
        <v>29</v>
      </c>
      <c r="Q69" s="65">
        <f t="shared" si="0"/>
        <v>1.025810378301399E-4</v>
      </c>
      <c r="R69" s="65">
        <f t="shared" si="1"/>
        <v>0.99974083726929341</v>
      </c>
      <c r="S69" s="65">
        <f t="shared" si="2"/>
        <v>0.39581708971217994</v>
      </c>
      <c r="T69" s="65"/>
      <c r="U69" s="65"/>
      <c r="V69" s="55"/>
    </row>
    <row r="70" spans="4:22" s="1" customFormat="1">
      <c r="D70" s="5"/>
      <c r="E70" s="5"/>
      <c r="F70" s="5"/>
      <c r="G70" s="5"/>
      <c r="H70" s="5"/>
      <c r="O70" s="3"/>
      <c r="P70" s="65">
        <v>29.5</v>
      </c>
      <c r="Q70" s="65">
        <f t="shared" si="0"/>
        <v>8.4668896767822784E-5</v>
      </c>
      <c r="R70" s="65">
        <f t="shared" si="1"/>
        <v>0.99978751220362949</v>
      </c>
      <c r="S70" s="65">
        <f t="shared" si="2"/>
        <v>0.39846475051287328</v>
      </c>
      <c r="T70" s="65"/>
      <c r="U70" s="65"/>
      <c r="V70" s="55"/>
    </row>
    <row r="71" spans="4:22" s="1" customFormat="1">
      <c r="D71" s="5"/>
      <c r="E71" s="5"/>
      <c r="F71" s="5"/>
      <c r="G71" s="5"/>
      <c r="H71" s="5"/>
      <c r="O71" s="3"/>
      <c r="P71" s="66">
        <v>30</v>
      </c>
      <c r="Q71" s="65">
        <f t="shared" si="0"/>
        <v>6.978467939550472E-5</v>
      </c>
      <c r="R71" s="65">
        <f t="shared" si="1"/>
        <v>0.9998260103252874</v>
      </c>
      <c r="S71" s="65">
        <f t="shared" si="2"/>
        <v>0.40108517652423886</v>
      </c>
      <c r="T71" s="65"/>
      <c r="U71" s="65"/>
      <c r="V71" s="55"/>
    </row>
    <row r="72" spans="4:22" s="1" customFormat="1">
      <c r="D72" s="5"/>
      <c r="E72" s="5"/>
      <c r="F72" s="5"/>
      <c r="G72" s="5"/>
      <c r="H72" s="5"/>
      <c r="O72" s="3"/>
      <c r="P72" s="65">
        <v>30.5</v>
      </c>
      <c r="Q72" s="65">
        <f t="shared" si="0"/>
        <v>5.743585517498584E-5</v>
      </c>
      <c r="R72" s="65">
        <f t="shared" si="1"/>
        <v>0.99985771902508958</v>
      </c>
      <c r="S72" s="65">
        <f t="shared" si="2"/>
        <v>0.40367909491162385</v>
      </c>
      <c r="T72" s="65"/>
      <c r="U72" s="65"/>
      <c r="V72" s="55"/>
    </row>
    <row r="73" spans="4:22" s="1" customFormat="1">
      <c r="D73" s="5"/>
      <c r="E73" s="5"/>
      <c r="F73" s="5"/>
      <c r="G73" s="5"/>
      <c r="H73" s="5"/>
      <c r="O73" s="3"/>
      <c r="P73" s="66">
        <v>31</v>
      </c>
      <c r="Q73" s="65">
        <f t="shared" si="0"/>
        <v>4.7206317572318027E-5</v>
      </c>
      <c r="R73" s="65">
        <f t="shared" si="1"/>
        <v>0.99988379903331259</v>
      </c>
      <c r="S73" s="65">
        <f t="shared" si="2"/>
        <v>0.40624720187850616</v>
      </c>
      <c r="T73" s="65"/>
      <c r="U73" s="65"/>
      <c r="V73" s="55"/>
    </row>
    <row r="74" spans="4:22" s="1" customFormat="1">
      <c r="D74" s="5"/>
      <c r="E74" s="5"/>
      <c r="F74" s="5"/>
      <c r="G74" s="5"/>
      <c r="H74" s="5"/>
      <c r="O74" s="3"/>
      <c r="P74" s="65">
        <v>31.5</v>
      </c>
      <c r="Q74" s="65">
        <f t="shared" si="0"/>
        <v>3.874522366294855E-5</v>
      </c>
      <c r="R74" s="65">
        <f t="shared" si="1"/>
        <v>0.9999052197752506</v>
      </c>
      <c r="S74" s="65">
        <f t="shared" si="2"/>
        <v>0.40879016446070315</v>
      </c>
      <c r="T74" s="65"/>
      <c r="U74" s="65"/>
      <c r="V74" s="55"/>
    </row>
    <row r="75" spans="4:22" s="1" customFormat="1">
      <c r="D75" s="5"/>
      <c r="E75" s="5"/>
      <c r="F75" s="5"/>
      <c r="G75" s="5"/>
      <c r="H75" s="5"/>
      <c r="O75" s="3"/>
      <c r="P75" s="66">
        <v>32</v>
      </c>
      <c r="Q75" s="65">
        <f t="shared" si="0"/>
        <v>3.175733246281333E-5</v>
      </c>
      <c r="R75" s="65">
        <f t="shared" si="1"/>
        <v>0.9999227895289583</v>
      </c>
      <c r="S75" s="65">
        <f t="shared" si="2"/>
        <v>0.41130862218990083</v>
      </c>
      <c r="T75" s="65"/>
      <c r="U75" s="65"/>
      <c r="V75" s="55"/>
    </row>
    <row r="76" spans="4:22" s="1" customFormat="1">
      <c r="D76" s="5"/>
      <c r="E76" s="5"/>
      <c r="F76" s="5"/>
      <c r="G76" s="5"/>
      <c r="H76" s="5"/>
      <c r="O76" s="3"/>
      <c r="P76" s="65">
        <v>32.5</v>
      </c>
      <c r="Q76" s="65">
        <f t="shared" ref="Q76:Q139" si="3">$B$4*((1/$B$5)^$B$4)*(P76^($B$4-1))*EXP(-((P76/$B$5)^$B$4))</f>
        <v>2.5994665383497201E-5</v>
      </c>
      <c r="R76" s="65">
        <f t="shared" ref="R76:R139" si="4">1-EXP(-((P76/$B$5)^$B$4))</f>
        <v>0.99993718108971308</v>
      </c>
      <c r="S76" s="65">
        <f t="shared" ref="S76:S139" si="5">$B$4*((1/$B$5)^$B$4)*(P76^($B$4-1))</f>
        <v>0.41380318863790549</v>
      </c>
      <c r="T76" s="65"/>
      <c r="U76" s="65"/>
      <c r="V76" s="55"/>
    </row>
    <row r="77" spans="4:22" s="1" customFormat="1">
      <c r="D77" s="5"/>
      <c r="E77" s="5"/>
      <c r="F77" s="5"/>
      <c r="G77" s="5"/>
      <c r="H77" s="5"/>
      <c r="O77" s="3"/>
      <c r="P77" s="66">
        <v>33</v>
      </c>
      <c r="Q77" s="65">
        <f t="shared" si="3"/>
        <v>2.1249328273351613E-5</v>
      </c>
      <c r="R77" s="65">
        <f t="shared" si="4"/>
        <v>0.99994895356145985</v>
      </c>
      <c r="S77" s="65">
        <f t="shared" si="5"/>
        <v>0.41627445285186715</v>
      </c>
      <c r="T77" s="65"/>
      <c r="U77" s="65"/>
      <c r="V77" s="55"/>
    </row>
    <row r="78" spans="4:22" s="1" customFormat="1">
      <c r="D78" s="5"/>
      <c r="E78" s="5"/>
      <c r="F78" s="5"/>
      <c r="G78" s="5"/>
      <c r="H78" s="5"/>
      <c r="O78" s="3"/>
      <c r="P78" s="65">
        <v>33.5</v>
      </c>
      <c r="Q78" s="65">
        <f t="shared" si="3"/>
        <v>1.7347350089551328E-5</v>
      </c>
      <c r="R78" s="65">
        <f t="shared" si="4"/>
        <v>0.99995857081915829</v>
      </c>
      <c r="S78" s="65">
        <f t="shared" si="5"/>
        <v>0.41872298068969982</v>
      </c>
      <c r="T78" s="65"/>
      <c r="U78" s="65"/>
      <c r="V78" s="55"/>
    </row>
    <row r="79" spans="4:22" s="1" customFormat="1">
      <c r="D79" s="5"/>
      <c r="E79" s="5"/>
      <c r="F79" s="5"/>
      <c r="G79" s="5"/>
      <c r="H79" s="5"/>
      <c r="O79" s="3"/>
      <c r="P79" s="66">
        <v>34</v>
      </c>
      <c r="Q79" s="65">
        <f t="shared" si="3"/>
        <v>1.4143408112531335E-5</v>
      </c>
      <c r="R79" s="65">
        <f t="shared" si="4"/>
        <v>0.99996641711722412</v>
      </c>
      <c r="S79" s="65">
        <f t="shared" si="5"/>
        <v>0.42114931606402034</v>
      </c>
      <c r="T79" s="65"/>
      <c r="U79" s="65"/>
      <c r="V79" s="55"/>
    </row>
    <row r="80" spans="4:22" s="1" customFormat="1">
      <c r="D80" s="5"/>
      <c r="E80" s="5"/>
      <c r="F80" s="5"/>
      <c r="G80" s="5"/>
      <c r="H80" s="5"/>
      <c r="O80" s="3"/>
      <c r="P80" s="65">
        <v>34.5</v>
      </c>
      <c r="Q80" s="65">
        <f t="shared" si="3"/>
        <v>1.1516323604152265E-5</v>
      </c>
      <c r="R80" s="65">
        <f t="shared" si="4"/>
        <v>0.99997281025774565</v>
      </c>
      <c r="S80" s="65">
        <f t="shared" si="5"/>
        <v>0.42355398210211953</v>
      </c>
      <c r="T80" s="65"/>
      <c r="U80" s="65"/>
      <c r="V80" s="55"/>
    </row>
    <row r="81" spans="4:22" s="1" customFormat="1">
      <c r="D81" s="5"/>
      <c r="E81" s="5"/>
      <c r="F81" s="5"/>
      <c r="G81" s="5"/>
      <c r="H81" s="5"/>
      <c r="O81" s="3"/>
      <c r="P81" s="66">
        <v>35</v>
      </c>
      <c r="Q81" s="65">
        <f t="shared" si="3"/>
        <v>9.3652248254692252E-6</v>
      </c>
      <c r="R81" s="65">
        <f t="shared" si="4"/>
        <v>0.99997801267740871</v>
      </c>
      <c r="S81" s="65">
        <f t="shared" si="5"/>
        <v>0.42593748222876437</v>
      </c>
      <c r="T81" s="65"/>
      <c r="U81" s="65"/>
      <c r="V81" s="55"/>
    </row>
    <row r="82" spans="4:22" s="1" customFormat="1">
      <c r="D82" s="5"/>
      <c r="E82" s="5"/>
      <c r="F82" s="5"/>
      <c r="G82" s="5"/>
      <c r="H82" s="5"/>
      <c r="O82" s="3"/>
      <c r="P82" s="65">
        <v>35.5</v>
      </c>
      <c r="Q82" s="65">
        <f t="shared" si="3"/>
        <v>7.6062863182989027E-6</v>
      </c>
      <c r="R82" s="65">
        <f t="shared" si="4"/>
        <v>0.99998224076355446</v>
      </c>
      <c r="S82" s="65">
        <f t="shared" si="5"/>
        <v>0.42830030117798973</v>
      </c>
      <c r="T82" s="65"/>
      <c r="U82" s="65"/>
      <c r="V82" s="55"/>
    </row>
    <row r="83" spans="4:22" s="1" customFormat="1">
      <c r="D83" s="5"/>
      <c r="E83" s="5"/>
      <c r="F83" s="5"/>
      <c r="G83" s="5"/>
      <c r="H83" s="5"/>
      <c r="O83" s="3"/>
      <c r="P83" s="66">
        <v>36</v>
      </c>
      <c r="Q83" s="65">
        <f t="shared" si="3"/>
        <v>6.1699643033098709E-6</v>
      </c>
      <c r="R83" s="65">
        <f t="shared" si="4"/>
        <v>0.99998567266703287</v>
      </c>
      <c r="S83" s="65">
        <f t="shared" si="5"/>
        <v>0.43064290593946664</v>
      </c>
      <c r="T83" s="65"/>
      <c r="U83" s="65"/>
      <c r="V83" s="55"/>
    </row>
    <row r="84" spans="4:22" s="1" customFormat="1">
      <c r="D84" s="5"/>
      <c r="E84" s="5"/>
      <c r="F84" s="5"/>
      <c r="G84" s="5"/>
      <c r="H84" s="5"/>
      <c r="O84" s="3"/>
      <c r="P84" s="65">
        <v>36.5</v>
      </c>
      <c r="Q84" s="65">
        <f t="shared" si="3"/>
        <v>4.9986579705754478E-6</v>
      </c>
      <c r="R84" s="65">
        <f t="shared" si="4"/>
        <v>0.99998845484196075</v>
      </c>
      <c r="S84" s="65">
        <f t="shared" si="5"/>
        <v>0.43296574664452475</v>
      </c>
      <c r="T84" s="65"/>
      <c r="U84" s="65"/>
      <c r="V84" s="55"/>
    </row>
    <row r="85" spans="4:22" s="1" customFormat="1">
      <c r="D85" s="5"/>
      <c r="E85" s="5"/>
      <c r="F85" s="5"/>
      <c r="G85" s="5"/>
      <c r="H85" s="5"/>
      <c r="O85" s="3"/>
      <c r="P85" s="66">
        <v>37</v>
      </c>
      <c r="Q85" s="65">
        <f t="shared" si="3"/>
        <v>4.0447353715211871E-6</v>
      </c>
      <c r="R85" s="65">
        <f t="shared" si="4"/>
        <v>0.99999070750965569</v>
      </c>
      <c r="S85" s="65">
        <f t="shared" si="5"/>
        <v>0.43526925739644845</v>
      </c>
      <c r="T85" s="65"/>
      <c r="U85" s="65"/>
      <c r="V85" s="55"/>
    </row>
    <row r="86" spans="4:22" s="1" customFormat="1">
      <c r="D86" s="5"/>
      <c r="E86" s="5"/>
      <c r="F86" s="5"/>
      <c r="G86" s="5"/>
      <c r="H86" s="5"/>
      <c r="O86" s="3"/>
      <c r="P86" s="65">
        <v>37.5</v>
      </c>
      <c r="Q86" s="65">
        <f t="shared" si="3"/>
        <v>3.2688706135265044E-6</v>
      </c>
      <c r="R86" s="65">
        <f t="shared" si="4"/>
        <v>0.99999252921540771</v>
      </c>
      <c r="S86" s="65">
        <f t="shared" si="5"/>
        <v>0.43755385704925309</v>
      </c>
      <c r="T86" s="65"/>
      <c r="U86" s="65"/>
      <c r="V86" s="55"/>
    </row>
    <row r="87" spans="4:22" s="1" customFormat="1">
      <c r="D87" s="5"/>
      <c r="E87" s="5"/>
      <c r="F87" s="5"/>
      <c r="G87" s="5"/>
      <c r="H87" s="5"/>
      <c r="O87" s="3"/>
      <c r="P87" s="66">
        <v>38</v>
      </c>
      <c r="Q87" s="65">
        <f t="shared" si="3"/>
        <v>2.6386461692214395E-6</v>
      </c>
      <c r="R87" s="65">
        <f t="shared" si="4"/>
        <v>0.99999400062191457</v>
      </c>
      <c r="S87" s="65">
        <f t="shared" si="5"/>
        <v>0.43981994993878076</v>
      </c>
      <c r="T87" s="65"/>
      <c r="U87" s="65"/>
      <c r="V87" s="55"/>
    </row>
    <row r="88" spans="4:22" s="1" customFormat="1">
      <c r="D88" s="5"/>
      <c r="E88" s="5"/>
      <c r="F88" s="5"/>
      <c r="G88" s="5"/>
      <c r="H88" s="5"/>
      <c r="O88" s="3"/>
      <c r="P88" s="65">
        <v>38.5</v>
      </c>
      <c r="Q88" s="65">
        <f t="shared" si="3"/>
        <v>2.1273804065207991E-6</v>
      </c>
      <c r="R88" s="65">
        <f t="shared" si="4"/>
        <v>0.99999518766171747</v>
      </c>
      <c r="S88" s="65">
        <f t="shared" si="5"/>
        <v>0.44206792656962129</v>
      </c>
      <c r="T88" s="65"/>
      <c r="U88" s="65"/>
      <c r="V88" s="55"/>
    </row>
    <row r="89" spans="4:22" s="1" customFormat="1">
      <c r="D89" s="5"/>
      <c r="E89" s="5"/>
      <c r="F89" s="5"/>
      <c r="G89" s="5"/>
      <c r="H89" s="5"/>
      <c r="O89" s="3"/>
      <c r="P89" s="66">
        <v>39</v>
      </c>
      <c r="Q89" s="65">
        <f t="shared" si="3"/>
        <v>1.7131459900345955E-6</v>
      </c>
      <c r="R89" s="65">
        <f t="shared" si="4"/>
        <v>0.99999614415244575</v>
      </c>
      <c r="S89" s="65">
        <f t="shared" si="5"/>
        <v>0.444298164261066</v>
      </c>
      <c r="T89" s="65"/>
      <c r="U89" s="65"/>
      <c r="V89" s="55"/>
    </row>
    <row r="90" spans="4:22" s="1" customFormat="1">
      <c r="D90" s="5"/>
      <c r="E90" s="5"/>
      <c r="F90" s="5"/>
      <c r="G90" s="5"/>
      <c r="H90" s="5"/>
      <c r="O90" s="3"/>
      <c r="P90" s="65">
        <v>39.5</v>
      </c>
      <c r="Q90" s="65">
        <f t="shared" si="3"/>
        <v>1.3779496673385028E-6</v>
      </c>
      <c r="R90" s="65">
        <f t="shared" si="4"/>
        <v>0.99999691396274293</v>
      </c>
      <c r="S90" s="65">
        <f t="shared" si="5"/>
        <v>0.44651102775502677</v>
      </c>
      <c r="T90" s="65"/>
      <c r="U90" s="65"/>
      <c r="V90" s="55"/>
    </row>
    <row r="91" spans="4:22" s="1" customFormat="1">
      <c r="D91" s="5"/>
      <c r="E91" s="5"/>
      <c r="F91" s="5"/>
      <c r="G91" s="5"/>
      <c r="H91" s="5"/>
      <c r="O91" s="3"/>
      <c r="P91" s="66">
        <v>40</v>
      </c>
      <c r="Q91" s="65">
        <f t="shared" si="3"/>
        <v>1.1070482008936002E-6</v>
      </c>
      <c r="R91" s="65">
        <f t="shared" si="4"/>
        <v>0.99999753280309389</v>
      </c>
      <c r="S91" s="65">
        <f t="shared" si="5"/>
        <v>0.44870686978861452</v>
      </c>
      <c r="T91" s="65"/>
      <c r="U91" s="65"/>
      <c r="V91" s="55"/>
    </row>
    <row r="92" spans="4:22" s="1" customFormat="1">
      <c r="D92" s="5"/>
      <c r="E92" s="5"/>
      <c r="F92" s="5"/>
      <c r="G92" s="5"/>
      <c r="H92" s="5"/>
      <c r="O92" s="3"/>
      <c r="P92" s="65">
        <v>40.5</v>
      </c>
      <c r="Q92" s="65">
        <f t="shared" si="3"/>
        <v>8.8837890168257256E-7</v>
      </c>
      <c r="R92" s="65">
        <f t="shared" si="4"/>
        <v>0.99999802970409513</v>
      </c>
      <c r="S92" s="65">
        <f t="shared" si="5"/>
        <v>0.45088603163384378</v>
      </c>
      <c r="T92" s="65"/>
      <c r="U92" s="65"/>
      <c r="V92" s="55"/>
    </row>
    <row r="93" spans="4:22" s="1" customFormat="1">
      <c r="D93" s="5"/>
      <c r="E93" s="5"/>
      <c r="F93" s="5"/>
      <c r="G93" s="5"/>
      <c r="H93" s="5"/>
      <c r="O93" s="3"/>
      <c r="P93" s="66">
        <v>41</v>
      </c>
      <c r="Q93" s="65">
        <f t="shared" si="3"/>
        <v>7.1208642385666965E-7</v>
      </c>
      <c r="R93" s="65">
        <f t="shared" si="4"/>
        <v>0.99999842823476126</v>
      </c>
      <c r="S93" s="65">
        <f t="shared" si="5"/>
        <v>0.45304884360673342</v>
      </c>
      <c r="T93" s="65"/>
      <c r="U93" s="65"/>
      <c r="V93" s="55"/>
    </row>
    <row r="94" spans="4:22" s="1" customFormat="1">
      <c r="D94" s="5"/>
      <c r="E94" s="5"/>
      <c r="F94" s="5"/>
      <c r="G94" s="5"/>
      <c r="H94" s="5"/>
      <c r="O94" s="3"/>
      <c r="P94" s="65">
        <v>41.5</v>
      </c>
      <c r="Q94" s="65">
        <f t="shared" si="3"/>
        <v>5.7013024675083073E-7</v>
      </c>
      <c r="R94" s="65">
        <f t="shared" si="4"/>
        <v>0.99999874750499618</v>
      </c>
      <c r="S94" s="65">
        <f t="shared" si="5"/>
        <v>0.45519562554788867</v>
      </c>
      <c r="T94" s="65"/>
      <c r="U94" s="65"/>
      <c r="V94" s="55"/>
    </row>
    <row r="95" spans="4:22" s="1" customFormat="1">
      <c r="D95" s="5"/>
      <c r="E95" s="5"/>
      <c r="F95" s="5"/>
      <c r="G95" s="5"/>
      <c r="H95" s="5"/>
      <c r="O95" s="3"/>
      <c r="P95" s="66">
        <v>42</v>
      </c>
      <c r="Q95" s="65">
        <f t="shared" si="3"/>
        <v>4.5595965303667941E-7</v>
      </c>
      <c r="R95" s="65">
        <f t="shared" si="4"/>
        <v>0.99999900298918531</v>
      </c>
      <c r="S95" s="65">
        <f t="shared" si="5"/>
        <v>0.45732668727648673</v>
      </c>
      <c r="T95" s="65"/>
      <c r="U95" s="65"/>
      <c r="V95" s="55"/>
    </row>
    <row r="96" spans="4:22" s="1" customFormat="1">
      <c r="D96" s="5"/>
      <c r="E96" s="5"/>
      <c r="F96" s="5"/>
      <c r="G96" s="5"/>
      <c r="H96" s="5"/>
      <c r="O96" s="3"/>
      <c r="P96" s="65">
        <v>42.5</v>
      </c>
      <c r="Q96" s="65">
        <f t="shared" si="3"/>
        <v>3.6424505657194942E-7</v>
      </c>
      <c r="R96" s="65">
        <f t="shared" si="4"/>
        <v>0.99999920720178881</v>
      </c>
      <c r="S96" s="65">
        <f t="shared" si="5"/>
        <v>0.45944232901943388</v>
      </c>
      <c r="T96" s="65"/>
      <c r="U96" s="65"/>
      <c r="V96" s="55"/>
    </row>
    <row r="97" spans="4:22" s="1" customFormat="1">
      <c r="D97" s="5"/>
      <c r="E97" s="5"/>
      <c r="F97" s="5"/>
      <c r="G97" s="5"/>
      <c r="H97" s="5"/>
      <c r="O97" s="3"/>
      <c r="P97" s="66">
        <v>43</v>
      </c>
      <c r="Q97" s="65">
        <f t="shared" si="3"/>
        <v>2.9065628324724606E-7</v>
      </c>
      <c r="R97" s="65">
        <f t="shared" si="4"/>
        <v>0.9999993702506963</v>
      </c>
      <c r="S97" s="65">
        <f t="shared" si="5"/>
        <v>0.46154284181732874</v>
      </c>
      <c r="T97" s="65"/>
      <c r="U97" s="65"/>
      <c r="V97" s="55"/>
    </row>
    <row r="98" spans="4:22" s="1" customFormat="1">
      <c r="D98" s="5"/>
      <c r="E98" s="5"/>
      <c r="F98" s="5"/>
      <c r="G98" s="5"/>
      <c r="H98" s="5"/>
      <c r="O98" s="3"/>
      <c r="P98" s="65">
        <v>43.5</v>
      </c>
      <c r="Q98" s="65">
        <f t="shared" si="3"/>
        <v>2.3167990109388948E-7</v>
      </c>
      <c r="R98" s="65">
        <f t="shared" si="4"/>
        <v>0.99999950028978557</v>
      </c>
      <c r="S98" s="65">
        <f t="shared" si="5"/>
        <v>0.46362850790873944</v>
      </c>
      <c r="T98" s="65"/>
      <c r="U98" s="65"/>
      <c r="V98" s="55"/>
    </row>
    <row r="99" spans="4:22" s="1" customFormat="1">
      <c r="D99" s="5"/>
      <c r="E99" s="5"/>
      <c r="F99" s="5"/>
      <c r="G99" s="5"/>
      <c r="H99" s="5"/>
      <c r="O99" s="3"/>
      <c r="P99" s="66">
        <v>44</v>
      </c>
      <c r="Q99" s="65">
        <f t="shared" si="3"/>
        <v>1.844689662639483E-7</v>
      </c>
      <c r="R99" s="65">
        <f t="shared" si="4"/>
        <v>0.99999960388850273</v>
      </c>
      <c r="S99" s="65">
        <f t="shared" si="5"/>
        <v>0.46569960109418673</v>
      </c>
      <c r="T99" s="65"/>
      <c r="U99" s="65"/>
      <c r="V99" s="55"/>
    </row>
    <row r="100" spans="4:22" s="1" customFormat="1">
      <c r="D100" s="5"/>
      <c r="E100" s="5"/>
      <c r="F100" s="5"/>
      <c r="G100" s="5"/>
      <c r="H100" s="5"/>
      <c r="O100" s="3"/>
      <c r="P100" s="65">
        <v>44.5</v>
      </c>
      <c r="Q100" s="65">
        <f t="shared" si="3"/>
        <v>1.4671962954667552E-7</v>
      </c>
      <c r="R100" s="65">
        <f t="shared" si="4"/>
        <v>0.99999968633324188</v>
      </c>
      <c r="S100" s="65">
        <f t="shared" si="5"/>
        <v>0.46775638708112482</v>
      </c>
      <c r="T100" s="65"/>
      <c r="U100" s="65"/>
      <c r="V100" s="55"/>
    </row>
    <row r="101" spans="4:22" s="1" customFormat="1">
      <c r="D101" s="5"/>
      <c r="E101" s="5"/>
      <c r="F101" s="5"/>
      <c r="G101" s="5"/>
      <c r="H101" s="5"/>
      <c r="O101" s="3"/>
      <c r="P101" s="66">
        <v>45</v>
      </c>
      <c r="Q101" s="65">
        <f t="shared" si="3"/>
        <v>1.1656996060774194E-7</v>
      </c>
      <c r="R101" s="65">
        <f t="shared" si="4"/>
        <v>0.99999975187275858</v>
      </c>
      <c r="S101" s="65">
        <f t="shared" si="5"/>
        <v>0.46979912381111127</v>
      </c>
      <c r="T101" s="65"/>
      <c r="U101" s="65"/>
      <c r="V101" s="55"/>
    </row>
    <row r="102" spans="4:22" s="1" customFormat="1">
      <c r="D102" s="5"/>
      <c r="E102" s="5"/>
      <c r="F102" s="5"/>
      <c r="G102" s="5"/>
      <c r="H102" s="5"/>
      <c r="O102" s="3"/>
      <c r="P102" s="65">
        <v>45.5</v>
      </c>
      <c r="Q102" s="65">
        <f t="shared" si="3"/>
        <v>9.2517117633524113E-8</v>
      </c>
      <c r="R102" s="65">
        <f t="shared" si="4"/>
        <v>0.99999980391772947</v>
      </c>
      <c r="S102" s="65">
        <f t="shared" si="5"/>
        <v>0.47182806177027559</v>
      </c>
      <c r="T102" s="65"/>
      <c r="U102" s="65"/>
      <c r="V102" s="55"/>
    </row>
    <row r="103" spans="4:22" s="1" customFormat="1">
      <c r="D103" s="5"/>
      <c r="E103" s="5"/>
      <c r="F103" s="5"/>
      <c r="G103" s="5"/>
      <c r="H103" s="5"/>
      <c r="O103" s="3"/>
      <c r="P103" s="66">
        <v>46</v>
      </c>
      <c r="Q103" s="65">
        <f t="shared" si="3"/>
        <v>7.3349639079828057E-8</v>
      </c>
      <c r="R103" s="65">
        <f t="shared" si="4"/>
        <v>0.99999984520279861</v>
      </c>
      <c r="S103" s="65">
        <f t="shared" si="5"/>
        <v>0.47384344428410824</v>
      </c>
      <c r="T103" s="65"/>
      <c r="U103" s="65"/>
      <c r="V103" s="55"/>
    </row>
    <row r="104" spans="4:22" s="1" customFormat="1">
      <c r="D104" s="5"/>
      <c r="E104" s="5"/>
      <c r="F104" s="5"/>
      <c r="G104" s="5"/>
      <c r="H104" s="5"/>
      <c r="O104" s="3"/>
      <c r="P104" s="65">
        <v>46.5</v>
      </c>
      <c r="Q104" s="65">
        <f t="shared" si="3"/>
        <v>5.8092179646911046E-8</v>
      </c>
      <c r="R104" s="65">
        <f t="shared" si="4"/>
        <v>0.99999987791798239</v>
      </c>
      <c r="S104" s="65">
        <f t="shared" si="5"/>
        <v>0.47584550779752877</v>
      </c>
      <c r="T104" s="65"/>
      <c r="U104" s="65"/>
      <c r="V104" s="55"/>
    </row>
    <row r="105" spans="4:22" s="1" customFormat="1">
      <c r="D105" s="5"/>
      <c r="E105" s="5"/>
      <c r="F105" s="5"/>
      <c r="G105" s="5"/>
      <c r="H105" s="5"/>
      <c r="O105" s="3"/>
      <c r="P105" s="66">
        <v>47</v>
      </c>
      <c r="Q105" s="65">
        <f t="shared" si="3"/>
        <v>4.5960469934556852E-8</v>
      </c>
      <c r="R105" s="65">
        <f t="shared" si="4"/>
        <v>0.99999990381508319</v>
      </c>
      <c r="S105" s="65">
        <f t="shared" si="5"/>
        <v>0.47783448214111296</v>
      </c>
      <c r="T105" s="65"/>
      <c r="U105" s="65"/>
      <c r="V105" s="55"/>
    </row>
    <row r="106" spans="4:22" s="1" customFormat="1">
      <c r="D106" s="5"/>
      <c r="E106" s="5"/>
      <c r="F106" s="5"/>
      <c r="G106" s="5"/>
      <c r="H106" s="5"/>
      <c r="O106" s="3"/>
      <c r="P106" s="65">
        <v>47.5</v>
      </c>
      <c r="Q106" s="65">
        <f t="shared" si="3"/>
        <v>3.6324661860954586E-8</v>
      </c>
      <c r="R106" s="65">
        <f t="shared" si="4"/>
        <v>0.99999992429374729</v>
      </c>
      <c r="S106" s="65">
        <f t="shared" si="5"/>
        <v>0.47981059078430649</v>
      </c>
      <c r="T106" s="65"/>
      <c r="U106" s="65"/>
      <c r="V106" s="55"/>
    </row>
    <row r="107" spans="4:22" s="1" customFormat="1">
      <c r="D107" s="5"/>
      <c r="E107" s="5"/>
      <c r="F107" s="5"/>
      <c r="G107" s="5"/>
      <c r="H107" s="5"/>
      <c r="O107" s="3"/>
      <c r="P107" s="66">
        <v>48</v>
      </c>
      <c r="Q107" s="65">
        <f t="shared" si="3"/>
        <v>2.8679541378498001E-8</v>
      </c>
      <c r="R107" s="65">
        <f t="shared" si="4"/>
        <v>0.99999994047097118</v>
      </c>
      <c r="S107" s="65">
        <f t="shared" si="5"/>
        <v>0.48177405107638832</v>
      </c>
      <c r="T107" s="65"/>
      <c r="U107" s="65"/>
      <c r="V107" s="55"/>
    </row>
    <row r="108" spans="4:22" s="1" customFormat="1">
      <c r="D108" s="5"/>
      <c r="E108" s="5"/>
      <c r="F108" s="5"/>
      <c r="G108" s="5"/>
      <c r="H108" s="5"/>
      <c r="O108" s="3"/>
      <c r="P108" s="65">
        <v>48.5</v>
      </c>
      <c r="Q108" s="65">
        <f t="shared" si="3"/>
        <v>2.2620356168512101E-8</v>
      </c>
      <c r="R108" s="65">
        <f t="shared" si="4"/>
        <v>0.99999995323716429</v>
      </c>
      <c r="S108" s="65">
        <f t="shared" si="5"/>
        <v>0.48372507447589863</v>
      </c>
      <c r="T108" s="65"/>
      <c r="U108" s="65"/>
      <c r="V108" s="55"/>
    </row>
    <row r="109" spans="4:22" s="1" customFormat="1">
      <c r="D109" s="5"/>
      <c r="E109" s="5"/>
      <c r="F109" s="5"/>
      <c r="G109" s="5"/>
      <c r="H109" s="5"/>
      <c r="O109" s="3"/>
      <c r="P109" s="66">
        <v>49</v>
      </c>
      <c r="Q109" s="65">
        <f t="shared" si="3"/>
        <v>1.7823227290959791E-8</v>
      </c>
      <c r="R109" s="65">
        <f t="shared" si="4"/>
        <v>0.9999999633013108</v>
      </c>
      <c r="S109" s="65">
        <f t="shared" si="5"/>
        <v>0.4856638667691982</v>
      </c>
      <c r="T109" s="65"/>
      <c r="U109" s="65"/>
      <c r="V109" s="55"/>
    </row>
    <row r="110" spans="4:22" s="1" customFormat="1">
      <c r="D110" s="5"/>
      <c r="E110" s="5"/>
      <c r="F110" s="5"/>
      <c r="G110" s="5"/>
      <c r="H110" s="5"/>
      <c r="O110" s="3"/>
      <c r="P110" s="65">
        <v>49.5</v>
      </c>
      <c r="Q110" s="65">
        <f t="shared" si="3"/>
        <v>1.4029297401540032E-8</v>
      </c>
      <c r="R110" s="65">
        <f t="shared" si="4"/>
        <v>0.999999971227303</v>
      </c>
      <c r="S110" s="65">
        <f t="shared" si="5"/>
        <v>0.48759062827877497</v>
      </c>
      <c r="T110" s="65"/>
      <c r="U110" s="65"/>
      <c r="V110" s="55"/>
    </row>
    <row r="111" spans="4:22" s="1" customFormat="1">
      <c r="D111" s="5"/>
      <c r="E111" s="5"/>
      <c r="F111" s="5"/>
      <c r="G111" s="5"/>
      <c r="H111" s="5"/>
      <c r="O111" s="3"/>
      <c r="P111" s="66">
        <v>50</v>
      </c>
      <c r="Q111" s="65">
        <f t="shared" si="3"/>
        <v>1.103192024239473E-8</v>
      </c>
      <c r="R111" s="65">
        <f t="shared" si="4"/>
        <v>0.99999997746313574</v>
      </c>
      <c r="S111" s="65">
        <f t="shared" si="5"/>
        <v>0.48950555406188206</v>
      </c>
      <c r="T111" s="65"/>
      <c r="U111" s="65"/>
      <c r="V111" s="55"/>
    </row>
    <row r="112" spans="4:22" s="1" customFormat="1">
      <c r="D112" s="5"/>
      <c r="E112" s="5"/>
      <c r="F112" s="5"/>
      <c r="G112" s="5"/>
      <c r="H112" s="5"/>
      <c r="O112" s="3"/>
      <c r="P112" s="65">
        <v>50.5</v>
      </c>
      <c r="Q112" s="65">
        <f t="shared" si="3"/>
        <v>8.6663218450374313E-9</v>
      </c>
      <c r="R112" s="65">
        <f t="shared" si="4"/>
        <v>0.99999998236433441</v>
      </c>
      <c r="S112" s="65">
        <f t="shared" si="5"/>
        <v>0.49140883410004471</v>
      </c>
      <c r="T112" s="65"/>
      <c r="U112" s="65"/>
      <c r="V112" s="55"/>
    </row>
    <row r="113" spans="4:22" s="1" customFormat="1">
      <c r="D113" s="5"/>
      <c r="E113" s="5"/>
      <c r="F113" s="5"/>
      <c r="G113" s="5"/>
      <c r="H113" s="5"/>
      <c r="O113" s="3"/>
      <c r="P113" s="66">
        <v>51</v>
      </c>
      <c r="Q113" s="65">
        <f t="shared" si="3"/>
        <v>6.8012676330535492E-9</v>
      </c>
      <c r="R113" s="65">
        <f t="shared" si="4"/>
        <v>0.99999998621273334</v>
      </c>
      <c r="S113" s="65">
        <f t="shared" si="5"/>
        <v>0.49330065347994351</v>
      </c>
      <c r="T113" s="65"/>
      <c r="U113" s="65"/>
      <c r="V113" s="55"/>
    </row>
    <row r="114" spans="4:22" s="1" customFormat="1">
      <c r="D114" s="5"/>
      <c r="E114" s="5"/>
      <c r="F114" s="5"/>
      <c r="G114" s="5"/>
      <c r="H114" s="5"/>
      <c r="O114" s="3"/>
      <c r="P114" s="65">
        <v>51.5</v>
      </c>
      <c r="Q114" s="65">
        <f t="shared" si="3"/>
        <v>5.3323550671396323E-9</v>
      </c>
      <c r="R114" s="65">
        <f t="shared" si="4"/>
        <v>0.99999998923150724</v>
      </c>
      <c r="S114" s="65">
        <f t="shared" si="5"/>
        <v>0.49518119256614607</v>
      </c>
      <c r="T114" s="65"/>
      <c r="U114" s="65"/>
      <c r="V114" s="55"/>
    </row>
    <row r="115" spans="4:22" s="1" customFormat="1">
      <c r="D115" s="5"/>
      <c r="E115" s="5"/>
      <c r="F115" s="5"/>
      <c r="G115" s="5"/>
      <c r="H115" s="5"/>
      <c r="O115" s="3"/>
      <c r="P115" s="66">
        <v>52</v>
      </c>
      <c r="Q115" s="65">
        <f t="shared" si="3"/>
        <v>4.1766217378186812E-9</v>
      </c>
      <c r="R115" s="65">
        <f t="shared" si="4"/>
        <v>0.99999999159719044</v>
      </c>
      <c r="S115" s="65">
        <f t="shared" si="5"/>
        <v>0.49705062716612941</v>
      </c>
      <c r="T115" s="65"/>
      <c r="U115" s="65"/>
      <c r="V115" s="55"/>
    </row>
    <row r="116" spans="4:22" s="1" customFormat="1">
      <c r="D116" s="5"/>
      <c r="E116" s="5"/>
      <c r="F116" s="5"/>
      <c r="G116" s="5"/>
      <c r="H116" s="5"/>
      <c r="O116" s="3"/>
      <c r="P116" s="65">
        <v>52.5</v>
      </c>
      <c r="Q116" s="65">
        <f t="shared" si="3"/>
        <v>3.2682164826926397E-9</v>
      </c>
      <c r="R116" s="65">
        <f t="shared" si="4"/>
        <v>0.99999999344927504</v>
      </c>
      <c r="S116" s="65">
        <f t="shared" si="5"/>
        <v>0.49890912868800924</v>
      </c>
      <c r="T116" s="65"/>
      <c r="U116" s="65"/>
      <c r="V116" s="55"/>
    </row>
    <row r="117" spans="4:22" s="1" customFormat="1">
      <c r="D117" s="5"/>
      <c r="E117" s="5"/>
      <c r="F117" s="5"/>
      <c r="G117" s="5"/>
      <c r="H117" s="5"/>
      <c r="O117" s="3"/>
      <c r="P117" s="66">
        <v>53</v>
      </c>
      <c r="Q117" s="65">
        <f t="shared" si="3"/>
        <v>2.5549283615315312E-9</v>
      </c>
      <c r="R117" s="65">
        <f t="shared" si="4"/>
        <v>0.99999999489786651</v>
      </c>
      <c r="S117" s="65">
        <f t="shared" si="5"/>
        <v>0.5007568642913639</v>
      </c>
      <c r="T117" s="65"/>
      <c r="U117" s="65"/>
      <c r="V117" s="55"/>
    </row>
    <row r="118" spans="4:22" s="1" customFormat="1">
      <c r="D118" s="5"/>
      <c r="E118" s="5"/>
      <c r="F118" s="5"/>
      <c r="G118" s="5"/>
      <c r="H118" s="5"/>
      <c r="O118" s="3"/>
      <c r="P118" s="65">
        <v>53.5</v>
      </c>
      <c r="Q118" s="65">
        <f t="shared" si="3"/>
        <v>1.9954069802998931E-9</v>
      </c>
      <c r="R118" s="65">
        <f t="shared" si="4"/>
        <v>0.99999999602978351</v>
      </c>
      <c r="S118" s="65">
        <f t="shared" si="5"/>
        <v>0.50259399703151642</v>
      </c>
      <c r="T118" s="65"/>
      <c r="U118" s="65"/>
      <c r="V118" s="55"/>
    </row>
    <row r="119" spans="4:22" s="1" customFormat="1">
      <c r="D119" s="5"/>
      <c r="E119" s="5"/>
      <c r="F119" s="5"/>
      <c r="G119" s="5"/>
      <c r="H119" s="5"/>
      <c r="O119" s="3"/>
      <c r="P119" s="66">
        <v>54</v>
      </c>
      <c r="Q119" s="65">
        <f t="shared" si="3"/>
        <v>1.5569392273066425E-9</v>
      </c>
      <c r="R119" s="65">
        <f t="shared" si="4"/>
        <v>0.99999999691341124</v>
      </c>
      <c r="S119" s="65">
        <f t="shared" si="5"/>
        <v>0.50442068599761813</v>
      </c>
      <c r="T119" s="65"/>
      <c r="U119" s="65"/>
      <c r="V119" s="55"/>
    </row>
    <row r="120" spans="4:22" s="1" customFormat="1">
      <c r="D120" s="5"/>
      <c r="E120" s="5"/>
      <c r="F120" s="5"/>
      <c r="G120" s="5"/>
      <c r="H120" s="5"/>
      <c r="O120" s="3"/>
      <c r="P120" s="65">
        <v>54.5</v>
      </c>
      <c r="Q120" s="65">
        <f t="shared" si="3"/>
        <v>1.2136732284047046E-9</v>
      </c>
      <c r="R120" s="65">
        <f t="shared" si="4"/>
        <v>0.99999999760255964</v>
      </c>
      <c r="S120" s="65">
        <f t="shared" si="5"/>
        <v>0.50623708644485454</v>
      </c>
      <c r="T120" s="65"/>
      <c r="U120" s="65"/>
      <c r="V120" s="55"/>
    </row>
    <row r="121" spans="4:22" s="1" customFormat="1">
      <c r="D121" s="5"/>
      <c r="E121" s="5"/>
      <c r="F121" s="5"/>
      <c r="G121" s="5"/>
      <c r="H121" s="5"/>
      <c r="O121" s="3"/>
      <c r="P121" s="66">
        <v>55</v>
      </c>
      <c r="Q121" s="65">
        <f t="shared" si="3"/>
        <v>9.4520128637494813E-10</v>
      </c>
      <c r="R121" s="65">
        <f t="shared" si="4"/>
        <v>0.99999999813952634</v>
      </c>
      <c r="S121" s="65">
        <f t="shared" si="5"/>
        <v>0.50804334992107503</v>
      </c>
      <c r="T121" s="65"/>
      <c r="U121" s="65"/>
      <c r="V121" s="55"/>
    </row>
    <row r="122" spans="4:22" s="1" customFormat="1">
      <c r="D122" s="5"/>
      <c r="E122" s="5"/>
      <c r="F122" s="5"/>
      <c r="G122" s="5"/>
      <c r="H122" s="5"/>
      <c r="O122" s="3"/>
      <c r="P122" s="65">
        <v>55.5</v>
      </c>
      <c r="Q122" s="65">
        <f t="shared" si="3"/>
        <v>7.3543060541317167E-10</v>
      </c>
      <c r="R122" s="65">
        <f t="shared" si="4"/>
        <v>0.99999999855752564</v>
      </c>
      <c r="S122" s="65">
        <f t="shared" si="5"/>
        <v>0.50983962438812958</v>
      </c>
      <c r="T122" s="65"/>
      <c r="U122" s="65"/>
      <c r="V122" s="55"/>
    </row>
    <row r="123" spans="4:22" s="1" customFormat="1">
      <c r="D123" s="5"/>
      <c r="E123" s="5"/>
      <c r="F123" s="5"/>
      <c r="G123" s="5"/>
      <c r="H123" s="5"/>
      <c r="O123" s="3"/>
      <c r="P123" s="66">
        <v>56</v>
      </c>
      <c r="Q123" s="65">
        <f t="shared" si="3"/>
        <v>5.7168442795551891E-10</v>
      </c>
      <c r="R123" s="65">
        <f t="shared" si="4"/>
        <v>0.99999999888261271</v>
      </c>
      <c r="S123" s="65">
        <f t="shared" si="5"/>
        <v>0.51162605433818065</v>
      </c>
      <c r="T123" s="65"/>
      <c r="U123" s="65"/>
      <c r="V123" s="55"/>
    </row>
    <row r="124" spans="4:22" s="1" customFormat="1">
      <c r="D124" s="5"/>
      <c r="E124" s="5"/>
      <c r="F124" s="5"/>
      <c r="G124" s="5"/>
      <c r="H124" s="5"/>
      <c r="O124" s="3"/>
      <c r="P124" s="65">
        <v>56.5</v>
      </c>
      <c r="Q124" s="65">
        <f t="shared" si="3"/>
        <v>4.4398741570796041E-10</v>
      </c>
      <c r="R124" s="65">
        <f t="shared" si="4"/>
        <v>0.99999999913520643</v>
      </c>
      <c r="S124" s="65">
        <f t="shared" si="5"/>
        <v>0.51340278090523861</v>
      </c>
      <c r="T124" s="65"/>
      <c r="U124" s="65"/>
      <c r="V124" s="55"/>
    </row>
    <row r="125" spans="4:22" s="1" customFormat="1">
      <c r="D125" s="5"/>
      <c r="E125" s="5"/>
      <c r="F125" s="5"/>
      <c r="G125" s="5"/>
      <c r="H125" s="5"/>
      <c r="O125" s="3"/>
      <c r="P125" s="66">
        <v>57</v>
      </c>
      <c r="Q125" s="65">
        <f t="shared" si="3"/>
        <v>3.4449817336303421E-10</v>
      </c>
      <c r="R125" s="65">
        <f t="shared" si="4"/>
        <v>0.99999999933129213</v>
      </c>
      <c r="S125" s="65">
        <f t="shared" si="5"/>
        <v>0.51516994197216093</v>
      </c>
      <c r="T125" s="65"/>
      <c r="U125" s="65"/>
      <c r="V125" s="55"/>
    </row>
    <row r="126" spans="4:22" s="1" customFormat="1">
      <c r="D126" s="5"/>
      <c r="E126" s="5"/>
      <c r="F126" s="5"/>
      <c r="G126" s="5"/>
      <c r="H126" s="5"/>
      <c r="O126" s="3"/>
      <c r="P126" s="65">
        <v>57.5</v>
      </c>
      <c r="Q126" s="65">
        <f t="shared" si="3"/>
        <v>2.6705913935879384E-10</v>
      </c>
      <c r="R126" s="65">
        <f t="shared" si="4"/>
        <v>0.99999999948337237</v>
      </c>
      <c r="S126" s="65">
        <f t="shared" si="5"/>
        <v>0.51692767227333503</v>
      </c>
      <c r="T126" s="65"/>
      <c r="U126" s="65"/>
      <c r="V126" s="55"/>
    </row>
    <row r="127" spans="4:22" s="1" customFormat="1">
      <c r="D127" s="5"/>
      <c r="E127" s="5"/>
      <c r="F127" s="5"/>
      <c r="G127" s="5"/>
      <c r="H127" s="5"/>
      <c r="O127" s="3"/>
      <c r="P127" s="66">
        <v>58</v>
      </c>
      <c r="Q127" s="65">
        <f t="shared" si="3"/>
        <v>2.0683997886964414E-10</v>
      </c>
      <c r="R127" s="65">
        <f t="shared" si="4"/>
        <v>0.99999999960121555</v>
      </c>
      <c r="S127" s="65">
        <f t="shared" si="5"/>
        <v>0.51867610349325466</v>
      </c>
      <c r="T127" s="65"/>
      <c r="U127" s="65"/>
      <c r="V127" s="55"/>
    </row>
    <row r="128" spans="4:22" s="1" customFormat="1">
      <c r="D128" s="5"/>
      <c r="E128" s="5"/>
      <c r="F128" s="5"/>
      <c r="G128" s="5"/>
      <c r="H128" s="5"/>
      <c r="O128" s="3"/>
      <c r="P128" s="65">
        <v>58.5</v>
      </c>
      <c r="Q128" s="65">
        <f t="shared" si="3"/>
        <v>1.6005537658208328E-10</v>
      </c>
      <c r="R128" s="65">
        <f t="shared" si="4"/>
        <v>0.99999999969244691</v>
      </c>
      <c r="S128" s="65">
        <f t="shared" si="5"/>
        <v>0.52041536436119029</v>
      </c>
      <c r="T128" s="65"/>
      <c r="U128" s="65"/>
      <c r="V128" s="55"/>
    </row>
    <row r="129" spans="4:22" s="1" customFormat="1">
      <c r="D129" s="5"/>
      <c r="E129" s="5"/>
      <c r="F129" s="5"/>
      <c r="G129" s="5"/>
      <c r="H129" s="5"/>
      <c r="O129" s="3"/>
      <c r="P129" s="66">
        <v>59</v>
      </c>
      <c r="Q129" s="65">
        <f t="shared" si="3"/>
        <v>1.2374195848748262E-10</v>
      </c>
      <c r="R129" s="65">
        <f t="shared" si="4"/>
        <v>0.99999999976301257</v>
      </c>
      <c r="S129" s="65">
        <f t="shared" si="5"/>
        <v>0.52214558074213746</v>
      </c>
      <c r="T129" s="65"/>
      <c r="U129" s="65"/>
      <c r="V129" s="55"/>
    </row>
    <row r="130" spans="4:22" s="1" customFormat="1">
      <c r="D130" s="5"/>
      <c r="E130" s="5"/>
      <c r="F130" s="5"/>
      <c r="G130" s="5"/>
      <c r="H130" s="5"/>
      <c r="O130" s="3"/>
      <c r="P130" s="65">
        <v>59.5</v>
      </c>
      <c r="Q130" s="65">
        <f t="shared" si="3"/>
        <v>9.5582150548088499E-11</v>
      </c>
      <c r="R130" s="65">
        <f t="shared" si="4"/>
        <v>0.99999999981754495</v>
      </c>
      <c r="S130" s="65">
        <f t="shared" si="5"/>
        <v>0.52386687572422275</v>
      </c>
      <c r="T130" s="65"/>
      <c r="U130" s="65"/>
      <c r="V130" s="55"/>
    </row>
    <row r="131" spans="4:22" s="1" customFormat="1">
      <c r="D131" s="5"/>
      <c r="E131" s="5"/>
      <c r="F131" s="5"/>
      <c r="G131" s="5"/>
      <c r="H131" s="5"/>
      <c r="O131" s="3"/>
      <c r="P131" s="66">
        <v>60</v>
      </c>
      <c r="Q131" s="65">
        <f t="shared" si="3"/>
        <v>7.3765252297910319E-11</v>
      </c>
      <c r="R131" s="65">
        <f t="shared" si="4"/>
        <v>0.9999999998596496</v>
      </c>
      <c r="S131" s="65">
        <f t="shared" si="5"/>
        <v>0.52557936970272978</v>
      </c>
      <c r="T131" s="65"/>
      <c r="U131" s="65"/>
      <c r="V131" s="55"/>
    </row>
    <row r="132" spans="4:22" s="1" customFormat="1">
      <c r="D132" s="5"/>
      <c r="E132" s="5"/>
      <c r="F132" s="5"/>
      <c r="G132" s="5"/>
      <c r="H132" s="5"/>
      <c r="O132" s="3"/>
      <c r="P132" s="65">
        <v>60.5</v>
      </c>
      <c r="Q132" s="65">
        <f t="shared" si="3"/>
        <v>5.687798280577922E-11</v>
      </c>
      <c r="R132" s="65">
        <f t="shared" si="4"/>
        <v>0.99999999989213006</v>
      </c>
      <c r="S132" s="65">
        <f t="shared" si="5"/>
        <v>0.5272831804609075</v>
      </c>
      <c r="T132" s="65"/>
      <c r="U132" s="65"/>
      <c r="V132" s="55"/>
    </row>
    <row r="133" spans="4:22" s="1" customFormat="1">
      <c r="D133" s="5"/>
      <c r="E133" s="5"/>
      <c r="F133" s="5"/>
      <c r="G133" s="5"/>
      <c r="H133" s="5"/>
      <c r="O133" s="3"/>
      <c r="P133" s="66">
        <v>61</v>
      </c>
      <c r="Q133" s="65">
        <f t="shared" si="3"/>
        <v>4.3818340382711481E-11</v>
      </c>
      <c r="R133" s="65">
        <f t="shared" si="4"/>
        <v>0.99999999991716426</v>
      </c>
      <c r="S133" s="65">
        <f t="shared" si="5"/>
        <v>0.52897842324770605</v>
      </c>
      <c r="T133" s="65"/>
      <c r="U133" s="65"/>
      <c r="V133" s="55"/>
    </row>
    <row r="134" spans="4:22" s="1" customFormat="1">
      <c r="D134" s="5"/>
      <c r="E134" s="5"/>
      <c r="F134" s="5"/>
      <c r="G134" s="5"/>
      <c r="H134" s="5"/>
      <c r="O134" s="3"/>
      <c r="P134" s="65">
        <v>61.5</v>
      </c>
      <c r="Q134" s="65">
        <f t="shared" si="3"/>
        <v>3.3727883289933624E-11</v>
      </c>
      <c r="R134" s="65">
        <f t="shared" si="4"/>
        <v>0.99999999993644229</v>
      </c>
      <c r="S134" s="65">
        <f t="shared" si="5"/>
        <v>0.53066521085258278</v>
      </c>
      <c r="T134" s="65"/>
      <c r="U134" s="65"/>
      <c r="V134" s="55"/>
    </row>
    <row r="135" spans="4:22" s="1" customFormat="1">
      <c r="D135" s="5"/>
      <c r="E135" s="5"/>
      <c r="F135" s="5"/>
      <c r="G135" s="5"/>
      <c r="H135" s="5"/>
      <c r="O135" s="3"/>
      <c r="P135" s="66">
        <v>62</v>
      </c>
      <c r="Q135" s="65">
        <f t="shared" si="3"/>
        <v>2.5938549063883103E-11</v>
      </c>
      <c r="R135" s="65">
        <f t="shared" si="4"/>
        <v>0.99999999995127475</v>
      </c>
      <c r="S135" s="65">
        <f t="shared" si="5"/>
        <v>0.53234365367751135</v>
      </c>
      <c r="T135" s="65"/>
      <c r="U135" s="65"/>
      <c r="V135" s="55"/>
    </row>
    <row r="136" spans="4:22" s="1" customFormat="1">
      <c r="D136" s="5"/>
      <c r="E136" s="5"/>
      <c r="F136" s="5"/>
      <c r="G136" s="5"/>
      <c r="H136" s="5"/>
      <c r="O136" s="3"/>
      <c r="P136" s="65">
        <v>62.5</v>
      </c>
      <c r="Q136" s="65">
        <f t="shared" si="3"/>
        <v>1.9930935464442371E-11</v>
      </c>
      <c r="R136" s="65">
        <f t="shared" si="4"/>
        <v>0.99999999996267708</v>
      </c>
      <c r="S136" s="65">
        <f t="shared" si="5"/>
        <v>0.53401385980632055</v>
      </c>
      <c r="T136" s="65"/>
      <c r="U136" s="65"/>
      <c r="V136" s="55"/>
    </row>
    <row r="137" spans="4:22" s="1" customFormat="1">
      <c r="D137" s="5"/>
      <c r="E137" s="5"/>
      <c r="F137" s="5"/>
      <c r="G137" s="5"/>
      <c r="H137" s="5"/>
      <c r="O137" s="3"/>
      <c r="P137" s="66">
        <v>63</v>
      </c>
      <c r="Q137" s="65">
        <f t="shared" si="3"/>
        <v>1.5301607243256914E-11</v>
      </c>
      <c r="R137" s="65">
        <f t="shared" si="4"/>
        <v>0.99999999997143496</v>
      </c>
      <c r="S137" s="65">
        <f t="shared" si="5"/>
        <v>0.53567593507148092</v>
      </c>
      <c r="T137" s="65"/>
      <c r="U137" s="65"/>
      <c r="V137" s="55"/>
    </row>
    <row r="138" spans="4:22" s="1" customFormat="1">
      <c r="D138" s="5"/>
      <c r="E138" s="5"/>
      <c r="F138" s="5"/>
      <c r="G138" s="5"/>
      <c r="H138" s="5"/>
      <c r="O138" s="3"/>
      <c r="P138" s="65">
        <v>63.5</v>
      </c>
      <c r="Q138" s="65">
        <f t="shared" si="3"/>
        <v>1.1737502758894294E-11</v>
      </c>
      <c r="R138" s="65">
        <f t="shared" si="4"/>
        <v>0.99999999997815592</v>
      </c>
      <c r="S138" s="65">
        <f t="shared" si="5"/>
        <v>0.53732998311845526</v>
      </c>
      <c r="T138" s="65"/>
      <c r="U138" s="65"/>
      <c r="V138" s="55"/>
    </row>
    <row r="139" spans="4:22" s="1" customFormat="1">
      <c r="D139" s="5"/>
      <c r="E139" s="5"/>
      <c r="F139" s="5"/>
      <c r="G139" s="5"/>
      <c r="H139" s="5"/>
      <c r="O139" s="3"/>
      <c r="P139" s="66">
        <v>64</v>
      </c>
      <c r="Q139" s="65">
        <f t="shared" si="3"/>
        <v>8.9959193458261835E-12</v>
      </c>
      <c r="R139" s="65">
        <f t="shared" si="4"/>
        <v>0.99999999998330924</v>
      </c>
      <c r="S139" s="65">
        <f t="shared" si="5"/>
        <v>0.53897610546771746</v>
      </c>
      <c r="T139" s="65"/>
      <c r="U139" s="65"/>
      <c r="V139" s="55"/>
    </row>
    <row r="140" spans="4:22" s="1" customFormat="1">
      <c r="D140" s="5"/>
      <c r="E140" s="5"/>
      <c r="F140" s="5"/>
      <c r="G140" s="5"/>
      <c r="H140" s="5"/>
      <c r="O140" s="3"/>
      <c r="P140" s="65">
        <v>64.5</v>
      </c>
      <c r="Q140" s="65">
        <f t="shared" ref="Q140:Q203" si="6">$B$4*((1/$B$5)^$B$4)*(P140^($B$4-1))*EXP(-((P140/$B$5)^$B$4))</f>
        <v>6.888877486079597E-12</v>
      </c>
      <c r="R140" s="65">
        <f t="shared" ref="R140:R203" si="7">1-EXP(-((P140/$B$5)^$B$4))</f>
        <v>0.9999999999872573</v>
      </c>
      <c r="S140" s="65">
        <f t="shared" ref="S140:S203" si="8">$B$4*((1/$B$5)^$B$4)*(P140^($B$4-1))</f>
        <v>0.54061440157454332</v>
      </c>
      <c r="T140" s="65"/>
      <c r="U140" s="65"/>
      <c r="V140" s="55"/>
    </row>
    <row r="141" spans="4:22" s="1" customFormat="1">
      <c r="D141" s="5"/>
      <c r="E141" s="5"/>
      <c r="F141" s="5"/>
      <c r="G141" s="5"/>
      <c r="H141" s="5"/>
      <c r="O141" s="3"/>
      <c r="P141" s="66">
        <v>65</v>
      </c>
      <c r="Q141" s="65">
        <f t="shared" si="6"/>
        <v>5.2709182470040691E-12</v>
      </c>
      <c r="R141" s="65">
        <f t="shared" si="7"/>
        <v>0.99999999999027944</v>
      </c>
      <c r="S141" s="65">
        <f t="shared" si="8"/>
        <v>0.54224496888666929</v>
      </c>
      <c r="T141" s="65"/>
      <c r="U141" s="65"/>
      <c r="V141" s="55"/>
    </row>
    <row r="142" spans="4:22" s="1" customFormat="1">
      <c r="D142" s="5"/>
      <c r="E142" s="5"/>
      <c r="F142" s="5"/>
      <c r="G142" s="5"/>
      <c r="H142" s="5"/>
      <c r="O142" s="3"/>
      <c r="P142" s="65">
        <v>65.5</v>
      </c>
      <c r="Q142" s="65">
        <f t="shared" si="6"/>
        <v>4.0295897595033216E-12</v>
      </c>
      <c r="R142" s="65">
        <f t="shared" si="7"/>
        <v>0.99999999999259082</v>
      </c>
      <c r="S142" s="65">
        <f t="shared" si="8"/>
        <v>0.54386790289991249</v>
      </c>
      <c r="T142" s="65"/>
      <c r="U142" s="65"/>
      <c r="V142" s="55"/>
    </row>
    <row r="143" spans="4:22" s="1" customFormat="1">
      <c r="D143" s="5"/>
      <c r="E143" s="5"/>
      <c r="F143" s="5"/>
      <c r="G143" s="5"/>
      <c r="H143" s="5"/>
      <c r="O143" s="3"/>
      <c r="P143" s="66">
        <v>66</v>
      </c>
      <c r="Q143" s="65">
        <f t="shared" si="6"/>
        <v>3.0780376140498831E-12</v>
      </c>
      <c r="R143" s="65">
        <f t="shared" si="7"/>
        <v>0.99999999999435718</v>
      </c>
      <c r="S143" s="65">
        <f t="shared" si="8"/>
        <v>0.54548329721183586</v>
      </c>
      <c r="T143" s="65"/>
      <c r="U143" s="65"/>
      <c r="V143" s="55"/>
    </row>
    <row r="144" spans="4:22" s="1" customFormat="1">
      <c r="D144" s="5"/>
      <c r="E144" s="5"/>
      <c r="F144" s="5"/>
      <c r="G144" s="5"/>
      <c r="H144" s="5"/>
      <c r="O144" s="3"/>
      <c r="P144" s="65">
        <v>66.5</v>
      </c>
      <c r="Q144" s="65">
        <f t="shared" si="6"/>
        <v>2.3492396490108697E-12</v>
      </c>
      <c r="R144" s="65">
        <f t="shared" si="7"/>
        <v>0.99999999999570599</v>
      </c>
      <c r="S144" s="65">
        <f t="shared" si="8"/>
        <v>0.54709124357354566</v>
      </c>
      <c r="T144" s="65"/>
      <c r="U144" s="65"/>
      <c r="V144" s="55"/>
    </row>
    <row r="145" spans="4:22" s="1" customFormat="1">
      <c r="D145" s="5"/>
      <c r="E145" s="5"/>
      <c r="F145" s="5"/>
      <c r="G145" s="5"/>
      <c r="H145" s="5"/>
      <c r="O145" s="3"/>
      <c r="P145" s="66">
        <v>67</v>
      </c>
      <c r="Q145" s="65">
        <f t="shared" si="6"/>
        <v>1.7915246382922763E-12</v>
      </c>
      <c r="R145" s="65">
        <f t="shared" si="7"/>
        <v>0.99999999999673495</v>
      </c>
      <c r="S145" s="65">
        <f t="shared" si="8"/>
        <v>0.54869183193969528</v>
      </c>
      <c r="T145" s="65"/>
      <c r="U145" s="65"/>
      <c r="V145" s="55"/>
    </row>
    <row r="146" spans="4:22" s="1" customFormat="1">
      <c r="D146" s="5"/>
      <c r="E146" s="5"/>
      <c r="F146" s="5"/>
      <c r="G146" s="5"/>
      <c r="H146" s="5"/>
      <c r="O146" s="3"/>
      <c r="P146" s="65">
        <v>67.5</v>
      </c>
      <c r="Q146" s="65">
        <f t="shared" si="6"/>
        <v>1.3650923819837679E-12</v>
      </c>
      <c r="R146" s="65">
        <f t="shared" si="7"/>
        <v>0.99999999999751932</v>
      </c>
      <c r="S146" s="65">
        <f t="shared" si="8"/>
        <v>0.55028515051677485</v>
      </c>
      <c r="T146" s="65"/>
      <c r="U146" s="65"/>
      <c r="V146" s="55"/>
    </row>
    <row r="147" spans="4:22" s="1" customFormat="1">
      <c r="D147" s="5"/>
      <c r="E147" s="5"/>
      <c r="F147" s="5"/>
      <c r="G147" s="5"/>
      <c r="H147" s="5"/>
      <c r="O147" s="3"/>
      <c r="P147" s="66">
        <v>68</v>
      </c>
      <c r="Q147" s="65">
        <f t="shared" si="6"/>
        <v>1.0393140629514054E-12</v>
      </c>
      <c r="R147" s="65">
        <f t="shared" si="7"/>
        <v>0.99999999999811673</v>
      </c>
      <c r="S147" s="65">
        <f t="shared" si="8"/>
        <v>0.5518712858097532</v>
      </c>
      <c r="T147" s="65"/>
      <c r="U147" s="65"/>
      <c r="V147" s="55"/>
    </row>
    <row r="148" spans="4:22" s="1" customFormat="1">
      <c r="D148" s="5"/>
      <c r="E148" s="5"/>
      <c r="F148" s="5"/>
      <c r="G148" s="5"/>
      <c r="H148" s="5"/>
      <c r="O148" s="3"/>
      <c r="P148" s="65">
        <v>68.5</v>
      </c>
      <c r="Q148" s="65">
        <f t="shared" si="6"/>
        <v>7.9063994869210005E-13</v>
      </c>
      <c r="R148" s="65">
        <f t="shared" si="7"/>
        <v>0.99999999999857148</v>
      </c>
      <c r="S148" s="65">
        <f t="shared" si="8"/>
        <v>0.55345032266714456</v>
      </c>
      <c r="T148" s="65"/>
      <c r="U148" s="65"/>
      <c r="V148" s="55"/>
    </row>
    <row r="149" spans="4:22" s="1" customFormat="1">
      <c r="D149" s="5"/>
      <c r="E149" s="5"/>
      <c r="F149" s="5"/>
      <c r="G149" s="5"/>
      <c r="H149" s="5"/>
      <c r="O149" s="3"/>
      <c r="P149" s="66">
        <v>69</v>
      </c>
      <c r="Q149" s="65">
        <f t="shared" si="6"/>
        <v>6.0097936408303514E-13</v>
      </c>
      <c r="R149" s="65">
        <f t="shared" si="7"/>
        <v>0.9999999999989172</v>
      </c>
      <c r="S149" s="65">
        <f t="shared" si="8"/>
        <v>0.55502234432456066</v>
      </c>
      <c r="T149" s="65"/>
      <c r="U149" s="65"/>
      <c r="V149" s="55"/>
    </row>
    <row r="150" spans="4:22" s="1" customFormat="1">
      <c r="D150" s="5"/>
      <c r="E150" s="5"/>
      <c r="F150" s="5"/>
      <c r="G150" s="5"/>
      <c r="H150" s="5"/>
      <c r="O150" s="3"/>
      <c r="P150" s="65">
        <v>69.5</v>
      </c>
      <c r="Q150" s="65">
        <f t="shared" si="6"/>
        <v>4.5644753438555496E-13</v>
      </c>
      <c r="R150" s="65">
        <f t="shared" si="7"/>
        <v>0.99999999999917988</v>
      </c>
      <c r="S150" s="65">
        <f t="shared" si="8"/>
        <v>0.55658743244681097</v>
      </c>
      <c r="T150" s="65"/>
      <c r="U150" s="65"/>
      <c r="V150" s="55"/>
    </row>
    <row r="151" spans="4:22" s="1" customFormat="1">
      <c r="D151" s="5"/>
      <c r="E151" s="5"/>
      <c r="F151" s="5"/>
      <c r="G151" s="5"/>
      <c r="H151" s="5"/>
      <c r="O151" s="3"/>
      <c r="P151" s="66">
        <v>70</v>
      </c>
      <c r="Q151" s="65">
        <f t="shared" si="6"/>
        <v>3.4639713828841105E-13</v>
      </c>
      <c r="R151" s="65">
        <f t="shared" si="7"/>
        <v>0.99999999999937939</v>
      </c>
      <c r="S151" s="65">
        <f t="shared" si="8"/>
        <v>0.5581456671686118</v>
      </c>
      <c r="T151" s="65"/>
      <c r="U151" s="65"/>
      <c r="V151" s="55"/>
    </row>
    <row r="152" spans="4:22" s="1" customFormat="1">
      <c r="D152" s="5"/>
      <c r="E152" s="5"/>
      <c r="F152" s="5"/>
      <c r="G152" s="5"/>
      <c r="H152" s="5"/>
      <c r="O152" s="3"/>
      <c r="P152" s="65">
        <v>70.5</v>
      </c>
      <c r="Q152" s="65">
        <f t="shared" si="6"/>
        <v>2.6267059287030571E-13</v>
      </c>
      <c r="R152" s="65">
        <f t="shared" si="7"/>
        <v>0.99999999999953071</v>
      </c>
      <c r="S152" s="65">
        <f t="shared" si="8"/>
        <v>0.55969712713395348</v>
      </c>
      <c r="T152" s="65"/>
      <c r="U152" s="65"/>
      <c r="V152" s="55"/>
    </row>
    <row r="153" spans="4:22" s="1" customFormat="1">
      <c r="D153" s="5"/>
      <c r="E153" s="5"/>
      <c r="F153" s="5"/>
      <c r="G153" s="5"/>
      <c r="H153" s="5"/>
      <c r="O153" s="3"/>
      <c r="P153" s="66">
        <v>71</v>
      </c>
      <c r="Q153" s="65">
        <f t="shared" si="6"/>
        <v>1.9902330175742771E-13</v>
      </c>
      <c r="R153" s="65">
        <f t="shared" si="7"/>
        <v>0.99999999999964539</v>
      </c>
      <c r="S153" s="65">
        <f t="shared" si="8"/>
        <v>0.56124188953418819</v>
      </c>
      <c r="T153" s="65"/>
      <c r="U153" s="65"/>
      <c r="V153" s="55"/>
    </row>
    <row r="154" spans="4:22" s="1" customFormat="1">
      <c r="D154" s="5"/>
      <c r="E154" s="5"/>
      <c r="F154" s="5"/>
      <c r="G154" s="5"/>
      <c r="H154" s="5"/>
      <c r="O154" s="3"/>
      <c r="P154" s="65">
        <v>71.5</v>
      </c>
      <c r="Q154" s="65">
        <f t="shared" si="6"/>
        <v>1.5067919060550992E-13</v>
      </c>
      <c r="R154" s="65">
        <f t="shared" si="7"/>
        <v>0.99999999999973221</v>
      </c>
      <c r="S154" s="65">
        <f t="shared" si="8"/>
        <v>0.56278003014488076</v>
      </c>
      <c r="T154" s="65"/>
      <c r="U154" s="65"/>
      <c r="V154" s="55"/>
    </row>
    <row r="155" spans="4:22" s="1" customFormat="1">
      <c r="D155" s="5"/>
      <c r="E155" s="5"/>
      <c r="F155" s="5"/>
      <c r="G155" s="5"/>
      <c r="H155" s="5"/>
      <c r="O155" s="3"/>
      <c r="P155" s="66">
        <v>72</v>
      </c>
      <c r="Q155" s="65">
        <f t="shared" si="6"/>
        <v>1.139885047265348E-13</v>
      </c>
      <c r="R155" s="65">
        <f t="shared" si="7"/>
        <v>0.99999999999979805</v>
      </c>
      <c r="S155" s="65">
        <f t="shared" si="8"/>
        <v>0.56431162336147467</v>
      </c>
      <c r="T155" s="65"/>
      <c r="U155" s="65"/>
      <c r="V155" s="55"/>
    </row>
    <row r="156" spans="4:22" s="1" customFormat="1">
      <c r="D156" s="5"/>
      <c r="E156" s="5"/>
      <c r="F156" s="5"/>
      <c r="G156" s="5"/>
      <c r="H156" s="5"/>
      <c r="O156" s="3"/>
      <c r="P156" s="65">
        <v>72.5</v>
      </c>
      <c r="Q156" s="65">
        <f t="shared" si="6"/>
        <v>8.6164582781048624E-14</v>
      </c>
      <c r="R156" s="65">
        <f t="shared" si="7"/>
        <v>0.99999999999984768</v>
      </c>
      <c r="S156" s="65">
        <f t="shared" si="8"/>
        <v>0.56583674223381808</v>
      </c>
      <c r="T156" s="65"/>
      <c r="U156" s="65"/>
      <c r="V156" s="55"/>
    </row>
    <row r="157" spans="4:22" s="1" customFormat="1">
      <c r="D157" s="5"/>
      <c r="E157" s="5"/>
      <c r="F157" s="5"/>
      <c r="G157" s="5"/>
      <c r="H157" s="5"/>
      <c r="O157" s="3"/>
      <c r="P157" s="66">
        <v>73</v>
      </c>
      <c r="Q157" s="65">
        <f t="shared" si="6"/>
        <v>6.5081564914207818E-14</v>
      </c>
      <c r="R157" s="65">
        <f t="shared" si="7"/>
        <v>0.99999999999988531</v>
      </c>
      <c r="S157" s="65">
        <f t="shared" si="8"/>
        <v>0.56735545849959634</v>
      </c>
      <c r="T157" s="65"/>
      <c r="U157" s="65"/>
      <c r="V157" s="55"/>
    </row>
    <row r="158" spans="4:22" s="1" customFormat="1">
      <c r="D158" s="5"/>
      <c r="E158" s="5"/>
      <c r="F158" s="5"/>
      <c r="G158" s="5"/>
      <c r="H158" s="5"/>
      <c r="O158" s="3"/>
      <c r="P158" s="65">
        <v>73.5</v>
      </c>
      <c r="Q158" s="65">
        <f t="shared" si="6"/>
        <v>4.9119070802855645E-14</v>
      </c>
      <c r="R158" s="65">
        <f t="shared" si="7"/>
        <v>0.99999999999991362</v>
      </c>
      <c r="S158" s="65">
        <f t="shared" si="8"/>
        <v>0.56886784261670897</v>
      </c>
      <c r="T158" s="65"/>
      <c r="U158" s="65"/>
      <c r="V158" s="55"/>
    </row>
    <row r="159" spans="4:22" s="1" customFormat="1">
      <c r="D159" s="5"/>
      <c r="E159" s="5"/>
      <c r="F159" s="5"/>
      <c r="G159" s="5"/>
      <c r="H159" s="5"/>
      <c r="O159" s="3"/>
      <c r="P159" s="66">
        <v>74</v>
      </c>
      <c r="Q159" s="65">
        <f t="shared" si="6"/>
        <v>3.7043049398823012E-14</v>
      </c>
      <c r="R159" s="65">
        <f t="shared" si="7"/>
        <v>0.99999999999993505</v>
      </c>
      <c r="S159" s="65">
        <f t="shared" si="8"/>
        <v>0.57037396379463434</v>
      </c>
      <c r="T159" s="65"/>
      <c r="U159" s="65"/>
      <c r="V159" s="55"/>
    </row>
    <row r="160" spans="4:22" s="1" customFormat="1">
      <c r="D160" s="5"/>
      <c r="E160" s="5"/>
      <c r="F160" s="5"/>
      <c r="G160" s="5"/>
      <c r="H160" s="5"/>
      <c r="O160" s="3"/>
      <c r="P160" s="65">
        <v>74.5</v>
      </c>
      <c r="Q160" s="65">
        <f t="shared" si="6"/>
        <v>2.7914458654755429E-14</v>
      </c>
      <c r="R160" s="65">
        <f t="shared" si="7"/>
        <v>0.99999999999995115</v>
      </c>
      <c r="S160" s="65">
        <f t="shared" si="8"/>
        <v>0.57187389002481814</v>
      </c>
      <c r="T160" s="65"/>
      <c r="U160" s="65"/>
      <c r="V160" s="55"/>
    </row>
    <row r="161" spans="4:22" s="1" customFormat="1">
      <c r="D161" s="5"/>
      <c r="E161" s="5"/>
      <c r="F161" s="5"/>
      <c r="G161" s="5"/>
      <c r="H161" s="5"/>
      <c r="O161" s="3"/>
      <c r="P161" s="66">
        <v>75</v>
      </c>
      <c r="Q161" s="65">
        <f t="shared" si="6"/>
        <v>2.1019337404934701E-14</v>
      </c>
      <c r="R161" s="65">
        <f t="shared" si="7"/>
        <v>0.99999999999996336</v>
      </c>
      <c r="S161" s="65">
        <f t="shared" si="8"/>
        <v>0.57336768811012639</v>
      </c>
      <c r="T161" s="65"/>
      <c r="U161" s="65"/>
      <c r="V161" s="55"/>
    </row>
    <row r="162" spans="4:22" s="1" customFormat="1">
      <c r="D162" s="5"/>
      <c r="E162" s="5"/>
      <c r="F162" s="5"/>
      <c r="G162" s="5"/>
      <c r="H162" s="5"/>
      <c r="O162" s="3"/>
      <c r="P162" s="65">
        <v>75.5</v>
      </c>
      <c r="Q162" s="65">
        <f t="shared" si="6"/>
        <v>1.5815305683610962E-14</v>
      </c>
      <c r="R162" s="65">
        <f t="shared" si="7"/>
        <v>0.99999999999997247</v>
      </c>
      <c r="S162" s="65">
        <f t="shared" si="8"/>
        <v>0.57485542369339226</v>
      </c>
      <c r="T162" s="65"/>
      <c r="U162" s="65"/>
      <c r="V162" s="55"/>
    </row>
    <row r="163" spans="4:22" s="1" customFormat="1">
      <c r="D163" s="5"/>
      <c r="E163" s="5"/>
      <c r="F163" s="5"/>
      <c r="G163" s="5"/>
      <c r="H163" s="5"/>
      <c r="O163" s="3"/>
      <c r="P163" s="66">
        <v>76</v>
      </c>
      <c r="Q163" s="65">
        <f t="shared" si="6"/>
        <v>1.1890669979029316E-14</v>
      </c>
      <c r="R163" s="65">
        <f t="shared" si="7"/>
        <v>0.99999999999997935</v>
      </c>
      <c r="S163" s="65">
        <f t="shared" si="8"/>
        <v>0.57633716128509382</v>
      </c>
      <c r="T163" s="65"/>
      <c r="U163" s="65"/>
      <c r="V163" s="55"/>
    </row>
    <row r="164" spans="4:22" s="1" customFormat="1">
      <c r="D164" s="5"/>
      <c r="E164" s="5"/>
      <c r="F164" s="5"/>
      <c r="G164" s="5"/>
      <c r="H164" s="5"/>
      <c r="O164" s="3"/>
      <c r="P164" s="65">
        <v>76.5</v>
      </c>
      <c r="Q164" s="65">
        <f t="shared" si="6"/>
        <v>8.9331910017035287E-15</v>
      </c>
      <c r="R164" s="65">
        <f t="shared" si="7"/>
        <v>0.99999999999998457</v>
      </c>
      <c r="S164" s="65">
        <f t="shared" si="8"/>
        <v>0.57781296429019402</v>
      </c>
      <c r="T164" s="65"/>
      <c r="U164" s="65"/>
      <c r="V164" s="55"/>
    </row>
    <row r="165" spans="4:22" s="1" customFormat="1">
      <c r="D165" s="5"/>
      <c r="E165" s="5"/>
      <c r="F165" s="5"/>
      <c r="G165" s="5"/>
      <c r="H165" s="5"/>
      <c r="O165" s="3"/>
      <c r="P165" s="66">
        <v>77</v>
      </c>
      <c r="Q165" s="65">
        <f t="shared" si="6"/>
        <v>6.706251717161255E-15</v>
      </c>
      <c r="R165" s="65">
        <f t="shared" si="7"/>
        <v>0.99999999999998845</v>
      </c>
      <c r="S165" s="65">
        <f t="shared" si="8"/>
        <v>0.57928289503417507</v>
      </c>
      <c r="T165" s="65"/>
      <c r="U165" s="65"/>
      <c r="V165" s="55"/>
    </row>
    <row r="166" spans="4:22" s="1" customFormat="1">
      <c r="D166" s="5"/>
      <c r="E166" s="5"/>
      <c r="F166" s="5"/>
      <c r="G166" s="5"/>
      <c r="H166" s="5"/>
      <c r="O166" s="3"/>
      <c r="P166" s="65">
        <v>77.5</v>
      </c>
      <c r="Q166" s="65">
        <f t="shared" si="6"/>
        <v>5.0306879582868632E-15</v>
      </c>
      <c r="R166" s="65">
        <f t="shared" si="7"/>
        <v>0.99999999999999134</v>
      </c>
      <c r="S166" s="65">
        <f t="shared" si="8"/>
        <v>0.58074701478829227</v>
      </c>
      <c r="T166" s="65"/>
      <c r="U166" s="65"/>
      <c r="V166" s="55"/>
    </row>
    <row r="167" spans="4:22" s="1" customFormat="1">
      <c r="D167" s="5"/>
      <c r="E167" s="5"/>
      <c r="F167" s="5"/>
      <c r="G167" s="5"/>
      <c r="H167" s="5"/>
      <c r="O167" s="3"/>
      <c r="P167" s="66">
        <v>78</v>
      </c>
      <c r="Q167" s="65">
        <f t="shared" si="6"/>
        <v>3.7709480990459294E-15</v>
      </c>
      <c r="R167" s="65">
        <f t="shared" si="7"/>
        <v>0.99999999999999356</v>
      </c>
      <c r="S167" s="65">
        <f t="shared" si="8"/>
        <v>0.58220538379408049</v>
      </c>
      <c r="T167" s="65"/>
      <c r="U167" s="65"/>
      <c r="V167" s="55"/>
    </row>
    <row r="168" spans="4:22" s="1" customFormat="1">
      <c r="D168" s="5"/>
      <c r="E168" s="5"/>
      <c r="F168" s="5"/>
      <c r="G168" s="5"/>
      <c r="H168" s="5"/>
      <c r="O168" s="3"/>
      <c r="P168" s="65">
        <v>78.5</v>
      </c>
      <c r="Q168" s="65">
        <f t="shared" si="6"/>
        <v>2.8245593752311106E-15</v>
      </c>
      <c r="R168" s="65">
        <f t="shared" si="7"/>
        <v>0.99999999999999512</v>
      </c>
      <c r="S168" s="65">
        <f t="shared" si="8"/>
        <v>0.58365806128713671</v>
      </c>
      <c r="T168" s="65"/>
      <c r="U168" s="65"/>
      <c r="V168" s="55"/>
    </row>
    <row r="169" spans="4:22" s="1" customFormat="1">
      <c r="D169" s="5"/>
      <c r="E169" s="5"/>
      <c r="F169" s="5"/>
      <c r="G169" s="5"/>
      <c r="H169" s="5"/>
      <c r="O169" s="3"/>
      <c r="P169" s="66">
        <v>79</v>
      </c>
      <c r="Q169" s="65">
        <f t="shared" si="6"/>
        <v>2.1141176794874536E-15</v>
      </c>
      <c r="R169" s="65">
        <f t="shared" si="7"/>
        <v>0.99999999999999634</v>
      </c>
      <c r="S169" s="65">
        <f t="shared" si="8"/>
        <v>0.58510510552020556</v>
      </c>
      <c r="T169" s="65"/>
      <c r="U169" s="65"/>
      <c r="V169" s="55"/>
    </row>
    <row r="170" spans="4:22" s="1" customFormat="1">
      <c r="D170" s="5"/>
      <c r="E170" s="5"/>
      <c r="F170" s="5"/>
      <c r="G170" s="5"/>
      <c r="H170" s="5"/>
      <c r="O170" s="3"/>
      <c r="P170" s="65">
        <v>79.5</v>
      </c>
      <c r="Q170" s="65">
        <f t="shared" si="6"/>
        <v>1.5812014629363453E-15</v>
      </c>
      <c r="R170" s="65">
        <f t="shared" si="7"/>
        <v>0.99999999999999734</v>
      </c>
      <c r="S170" s="65">
        <f t="shared" si="8"/>
        <v>0.58654657378559383</v>
      </c>
      <c r="T170" s="65"/>
      <c r="U170" s="65"/>
      <c r="V170" s="55"/>
    </row>
    <row r="171" spans="4:22" s="1" customFormat="1">
      <c r="D171" s="5"/>
      <c r="E171" s="5"/>
      <c r="F171" s="5"/>
      <c r="G171" s="5"/>
      <c r="H171" s="5"/>
      <c r="O171" s="3"/>
      <c r="P171" s="66">
        <v>80</v>
      </c>
      <c r="Q171" s="65">
        <f t="shared" si="6"/>
        <v>1.1817514572791364E-15</v>
      </c>
      <c r="R171" s="65">
        <f t="shared" si="7"/>
        <v>0.999999999999998</v>
      </c>
      <c r="S171" s="65">
        <f t="shared" si="8"/>
        <v>0.58798252243693383</v>
      </c>
      <c r="T171" s="65"/>
      <c r="U171" s="65"/>
      <c r="V171" s="55"/>
    </row>
    <row r="172" spans="4:22" s="1" customFormat="1">
      <c r="D172" s="5"/>
      <c r="E172" s="5"/>
      <c r="F172" s="5"/>
      <c r="G172" s="5"/>
      <c r="H172" s="5"/>
      <c r="O172" s="3"/>
      <c r="P172" s="65">
        <v>80.5</v>
      </c>
      <c r="Q172" s="65">
        <f t="shared" si="6"/>
        <v>8.82566118982724E-16</v>
      </c>
      <c r="R172" s="65">
        <f t="shared" si="7"/>
        <v>0.99999999999999856</v>
      </c>
      <c r="S172" s="65">
        <f t="shared" si="8"/>
        <v>0.58941300691032394</v>
      </c>
      <c r="T172" s="65"/>
      <c r="U172" s="65"/>
      <c r="V172" s="55"/>
    </row>
    <row r="173" spans="4:22" s="1" customFormat="1">
      <c r="D173" s="5"/>
      <c r="E173" s="5"/>
      <c r="F173" s="5"/>
      <c r="G173" s="5"/>
      <c r="H173" s="5"/>
      <c r="O173" s="3"/>
      <c r="P173" s="66">
        <v>81</v>
      </c>
      <c r="Q173" s="65">
        <f t="shared" si="6"/>
        <v>6.5864558353007926E-16</v>
      </c>
      <c r="R173" s="65">
        <f t="shared" si="7"/>
        <v>0.99999999999999889</v>
      </c>
      <c r="S173" s="65">
        <f t="shared" si="8"/>
        <v>0.5908380817448623</v>
      </c>
      <c r="T173" s="65"/>
      <c r="U173" s="65"/>
      <c r="V173" s="55"/>
    </row>
    <row r="174" spans="4:22" s="1" customFormat="1">
      <c r="D174" s="5"/>
      <c r="E174" s="5"/>
      <c r="F174" s="5"/>
      <c r="G174" s="5"/>
      <c r="H174" s="5"/>
      <c r="O174" s="3"/>
      <c r="P174" s="65">
        <v>81.5</v>
      </c>
      <c r="Q174" s="65">
        <f t="shared" si="6"/>
        <v>4.911803614365138E-16</v>
      </c>
      <c r="R174" s="65">
        <f t="shared" si="7"/>
        <v>0.99999999999999922</v>
      </c>
      <c r="S174" s="65">
        <f t="shared" si="8"/>
        <v>0.59225780060259836</v>
      </c>
      <c r="T174" s="65"/>
      <c r="U174" s="65"/>
      <c r="V174" s="55"/>
    </row>
    <row r="175" spans="4:22" s="1" customFormat="1">
      <c r="D175" s="5"/>
      <c r="E175" s="5"/>
      <c r="F175" s="5"/>
      <c r="G175" s="5"/>
      <c r="H175" s="5"/>
      <c r="O175" s="3"/>
      <c r="P175" s="66">
        <v>82</v>
      </c>
      <c r="Q175" s="65">
        <f t="shared" si="6"/>
        <v>3.6602952504968398E-16</v>
      </c>
      <c r="R175" s="65">
        <f t="shared" si="7"/>
        <v>0.99999999999999933</v>
      </c>
      <c r="S175" s="65">
        <f t="shared" si="8"/>
        <v>0.59367221628792266</v>
      </c>
      <c r="T175" s="65"/>
      <c r="U175" s="65"/>
      <c r="V175" s="55"/>
    </row>
    <row r="176" spans="4:22" s="1" customFormat="1">
      <c r="D176" s="5"/>
      <c r="E176" s="5"/>
      <c r="F176" s="5"/>
      <c r="G176" s="5"/>
      <c r="H176" s="5"/>
      <c r="O176" s="3"/>
      <c r="P176" s="65">
        <v>82.5</v>
      </c>
      <c r="Q176" s="65">
        <f t="shared" si="6"/>
        <v>2.7257020410349525E-16</v>
      </c>
      <c r="R176" s="65">
        <f t="shared" si="7"/>
        <v>0.99999999999999956</v>
      </c>
      <c r="S176" s="65">
        <f t="shared" si="8"/>
        <v>0.59508138076640871</v>
      </c>
      <c r="T176" s="65"/>
      <c r="U176" s="65"/>
      <c r="V176" s="55"/>
    </row>
    <row r="177" spans="4:22" s="1" customFormat="1">
      <c r="D177" s="5"/>
      <c r="E177" s="5"/>
      <c r="F177" s="5"/>
      <c r="G177" s="5"/>
      <c r="H177" s="5"/>
      <c r="O177" s="3"/>
      <c r="P177" s="66">
        <v>83</v>
      </c>
      <c r="Q177" s="65">
        <f t="shared" si="6"/>
        <v>2.0282850442338329E-16</v>
      </c>
      <c r="R177" s="65">
        <f t="shared" si="7"/>
        <v>0.99999999999999967</v>
      </c>
      <c r="S177" s="65">
        <f t="shared" si="8"/>
        <v>0.59648534518313479</v>
      </c>
      <c r="T177" s="65"/>
      <c r="U177" s="65"/>
      <c r="V177" s="55"/>
    </row>
    <row r="178" spans="4:22" s="1" customFormat="1">
      <c r="D178" s="5"/>
      <c r="E178" s="5"/>
      <c r="F178" s="5"/>
      <c r="G178" s="5"/>
      <c r="H178" s="5"/>
      <c r="O178" s="3"/>
      <c r="P178" s="65">
        <v>83.5</v>
      </c>
      <c r="Q178" s="65">
        <f t="shared" si="6"/>
        <v>1.5082354476500904E-16</v>
      </c>
      <c r="R178" s="65">
        <f t="shared" si="7"/>
        <v>0.99999999999999978</v>
      </c>
      <c r="S178" s="65">
        <f t="shared" si="8"/>
        <v>0.59788415988049148</v>
      </c>
      <c r="T178" s="65"/>
      <c r="U178" s="65"/>
      <c r="V178" s="55"/>
    </row>
    <row r="179" spans="4:22" s="1" customFormat="1">
      <c r="D179" s="5"/>
      <c r="E179" s="5"/>
      <c r="F179" s="5"/>
      <c r="G179" s="5"/>
      <c r="H179" s="5"/>
      <c r="O179" s="3"/>
      <c r="P179" s="66">
        <v>84</v>
      </c>
      <c r="Q179" s="65">
        <f t="shared" si="6"/>
        <v>1.120727507675546E-16</v>
      </c>
      <c r="R179" s="65">
        <f t="shared" si="7"/>
        <v>0.99999999999999978</v>
      </c>
      <c r="S179" s="65">
        <f t="shared" si="8"/>
        <v>0.59927787441550451</v>
      </c>
      <c r="T179" s="65"/>
      <c r="U179" s="65"/>
      <c r="V179" s="55"/>
    </row>
    <row r="180" spans="4:22" s="1" customFormat="1">
      <c r="D180" s="5"/>
      <c r="E180" s="5"/>
      <c r="F180" s="5"/>
      <c r="G180" s="5"/>
      <c r="H180" s="5"/>
      <c r="O180" s="3"/>
      <c r="P180" s="65">
        <v>84.5</v>
      </c>
      <c r="Q180" s="65">
        <f t="shared" si="6"/>
        <v>8.3219063919994393E-17</v>
      </c>
      <c r="R180" s="65">
        <f t="shared" si="7"/>
        <v>0.99999999999999989</v>
      </c>
      <c r="S180" s="65">
        <f t="shared" si="8"/>
        <v>0.60066653757667987</v>
      </c>
      <c r="T180" s="65"/>
      <c r="U180" s="65"/>
      <c r="V180" s="55"/>
    </row>
    <row r="181" spans="4:22" s="1" customFormat="1">
      <c r="D181" s="5"/>
      <c r="E181" s="5"/>
      <c r="F181" s="5"/>
      <c r="G181" s="5"/>
      <c r="H181" s="5"/>
      <c r="O181" s="3"/>
      <c r="P181" s="66">
        <v>85</v>
      </c>
      <c r="Q181" s="65">
        <f t="shared" si="6"/>
        <v>6.1750245773496481E-17</v>
      </c>
      <c r="R181" s="65">
        <f t="shared" si="7"/>
        <v>0.99999999999999989</v>
      </c>
      <c r="S181" s="65">
        <f t="shared" si="8"/>
        <v>0.60205019740039001</v>
      </c>
      <c r="T181" s="65"/>
      <c r="U181" s="65"/>
      <c r="V181" s="55"/>
    </row>
    <row r="182" spans="4:22" s="1" customFormat="1">
      <c r="D182" s="5"/>
      <c r="E182" s="5"/>
      <c r="F182" s="5"/>
      <c r="G182" s="5"/>
      <c r="H182" s="5"/>
      <c r="O182" s="3"/>
      <c r="P182" s="65">
        <v>85.5</v>
      </c>
      <c r="Q182" s="65">
        <f t="shared" si="6"/>
        <v>4.5787694320124644E-17</v>
      </c>
      <c r="R182" s="65">
        <f t="shared" si="7"/>
        <v>0.99999999999999989</v>
      </c>
      <c r="S182" s="65">
        <f t="shared" si="8"/>
        <v>0.6034289011868178</v>
      </c>
      <c r="T182" s="65"/>
      <c r="U182" s="65"/>
      <c r="V182" s="55"/>
    </row>
    <row r="183" spans="4:22" s="1" customFormat="1">
      <c r="D183" s="5"/>
      <c r="E183" s="5"/>
      <c r="F183" s="5"/>
      <c r="G183" s="5"/>
      <c r="H183" s="5"/>
      <c r="O183" s="3"/>
      <c r="P183" s="66">
        <v>86</v>
      </c>
      <c r="Q183" s="65">
        <f t="shared" si="6"/>
        <v>3.3927684336216789E-17</v>
      </c>
      <c r="R183" s="65">
        <f t="shared" si="7"/>
        <v>0.99999999999999989</v>
      </c>
      <c r="S183" s="65">
        <f t="shared" si="8"/>
        <v>0.60480269551547139</v>
      </c>
      <c r="T183" s="65"/>
      <c r="U183" s="65"/>
      <c r="V183" s="55"/>
    </row>
    <row r="184" spans="4:22" s="1" customFormat="1">
      <c r="D184" s="5"/>
      <c r="E184" s="5"/>
      <c r="F184" s="5"/>
      <c r="G184" s="5"/>
      <c r="H184" s="5"/>
      <c r="O184" s="3"/>
      <c r="P184" s="65">
        <v>86.5</v>
      </c>
      <c r="Q184" s="65">
        <f t="shared" si="6"/>
        <v>2.5122112187132256E-17</v>
      </c>
      <c r="R184" s="65">
        <f t="shared" si="7"/>
        <v>1</v>
      </c>
      <c r="S184" s="65">
        <f t="shared" si="8"/>
        <v>0.60617162626028342</v>
      </c>
      <c r="T184" s="65"/>
      <c r="U184" s="65"/>
      <c r="V184" s="55"/>
    </row>
    <row r="185" spans="4:22" s="1" customFormat="1">
      <c r="D185" s="5"/>
      <c r="E185" s="5"/>
      <c r="F185" s="5"/>
      <c r="G185" s="5"/>
      <c r="H185" s="5"/>
      <c r="O185" s="3"/>
      <c r="P185" s="66">
        <v>87</v>
      </c>
      <c r="Q185" s="65">
        <f t="shared" si="6"/>
        <v>1.8588985459909493E-17</v>
      </c>
      <c r="R185" s="65">
        <f t="shared" si="7"/>
        <v>1</v>
      </c>
      <c r="S185" s="65">
        <f t="shared" si="8"/>
        <v>0.60753573860430721</v>
      </c>
      <c r="T185" s="65"/>
      <c r="U185" s="65"/>
      <c r="V185" s="55"/>
    </row>
    <row r="186" spans="4:22" s="1" customFormat="1">
      <c r="D186" s="5"/>
      <c r="E186" s="5"/>
      <c r="F186" s="5"/>
      <c r="G186" s="5"/>
      <c r="H186" s="5"/>
      <c r="O186" s="3"/>
      <c r="P186" s="65">
        <v>87.5</v>
      </c>
      <c r="Q186" s="65">
        <f t="shared" si="6"/>
        <v>1.3745290920782933E-17</v>
      </c>
      <c r="R186" s="65">
        <f t="shared" si="7"/>
        <v>1</v>
      </c>
      <c r="S186" s="65">
        <f t="shared" si="8"/>
        <v>0.60889507705402779</v>
      </c>
      <c r="T186" s="65"/>
      <c r="U186" s="65"/>
      <c r="V186" s="55"/>
    </row>
    <row r="187" spans="4:22" s="1" customFormat="1">
      <c r="D187" s="5"/>
      <c r="E187" s="5"/>
      <c r="F187" s="5"/>
      <c r="G187" s="5"/>
      <c r="H187" s="5"/>
      <c r="O187" s="3"/>
      <c r="P187" s="66">
        <v>88</v>
      </c>
      <c r="Q187" s="65">
        <f t="shared" si="6"/>
        <v>1.0156685193079827E-17</v>
      </c>
      <c r="R187" s="65">
        <f t="shared" si="7"/>
        <v>1</v>
      </c>
      <c r="S187" s="65">
        <f t="shared" si="8"/>
        <v>0.61024968545329339</v>
      </c>
      <c r="T187" s="65"/>
      <c r="U187" s="65"/>
      <c r="V187" s="55"/>
    </row>
    <row r="188" spans="4:22" s="1" customFormat="1">
      <c r="D188" s="5"/>
      <c r="E188" s="5"/>
      <c r="F188" s="5"/>
      <c r="G188" s="5"/>
      <c r="H188" s="5"/>
      <c r="O188" s="3"/>
      <c r="P188" s="65">
        <v>88.5</v>
      </c>
      <c r="Q188" s="65">
        <f t="shared" si="6"/>
        <v>7.4998217119845531E-18</v>
      </c>
      <c r="R188" s="65">
        <f t="shared" si="7"/>
        <v>1</v>
      </c>
      <c r="S188" s="65">
        <f t="shared" si="8"/>
        <v>0.61159960699688343</v>
      </c>
      <c r="T188" s="65"/>
      <c r="U188" s="65"/>
      <c r="V188" s="55"/>
    </row>
    <row r="189" spans="4:22" s="1" customFormat="1">
      <c r="D189" s="5"/>
      <c r="E189" s="5"/>
      <c r="F189" s="5"/>
      <c r="G189" s="5"/>
      <c r="H189" s="5"/>
      <c r="O189" s="3"/>
      <c r="P189" s="66">
        <v>89</v>
      </c>
      <c r="Q189" s="65">
        <f t="shared" si="6"/>
        <v>5.5341618199876748E-18</v>
      </c>
      <c r="R189" s="65">
        <f t="shared" si="7"/>
        <v>1</v>
      </c>
      <c r="S189" s="65">
        <f t="shared" si="8"/>
        <v>0.61294488424372517</v>
      </c>
      <c r="T189" s="65"/>
      <c r="U189" s="65"/>
      <c r="V189" s="55"/>
    </row>
    <row r="190" spans="4:22" s="1" customFormat="1">
      <c r="D190" s="5"/>
      <c r="E190" s="5"/>
      <c r="F190" s="5"/>
      <c r="G190" s="5"/>
      <c r="H190" s="5"/>
      <c r="O190" s="3"/>
      <c r="P190" s="65">
        <v>89.5</v>
      </c>
      <c r="Q190" s="65">
        <f t="shared" si="6"/>
        <v>4.0808985618342276E-18</v>
      </c>
      <c r="R190" s="65">
        <f t="shared" si="7"/>
        <v>1</v>
      </c>
      <c r="S190" s="65">
        <f t="shared" si="8"/>
        <v>0.61428555912976635</v>
      </c>
      <c r="T190" s="65"/>
      <c r="U190" s="65"/>
      <c r="V190" s="55"/>
    </row>
    <row r="191" spans="4:22" s="1" customFormat="1">
      <c r="D191" s="5"/>
      <c r="E191" s="5"/>
      <c r="F191" s="5"/>
      <c r="G191" s="5"/>
      <c r="H191" s="5"/>
      <c r="O191" s="3"/>
      <c r="P191" s="66">
        <v>90</v>
      </c>
      <c r="Q191" s="65">
        <f t="shared" si="6"/>
        <v>3.0072105161823382E-18</v>
      </c>
      <c r="R191" s="65">
        <f t="shared" si="7"/>
        <v>1</v>
      </c>
      <c r="S191" s="65">
        <f t="shared" si="8"/>
        <v>0.61562167298051884</v>
      </c>
      <c r="T191" s="65"/>
      <c r="U191" s="65"/>
      <c r="V191" s="55"/>
    </row>
    <row r="192" spans="4:22" s="1" customFormat="1">
      <c r="D192" s="5"/>
      <c r="E192" s="5"/>
      <c r="F192" s="5"/>
      <c r="G192" s="5"/>
      <c r="H192" s="5"/>
      <c r="O192" s="3"/>
      <c r="P192" s="65">
        <v>90.5</v>
      </c>
      <c r="Q192" s="65">
        <f t="shared" si="6"/>
        <v>2.2145066741741669E-18</v>
      </c>
      <c r="R192" s="65">
        <f t="shared" si="7"/>
        <v>1</v>
      </c>
      <c r="S192" s="65">
        <f t="shared" si="8"/>
        <v>0.6169532665232802</v>
      </c>
      <c r="T192" s="65"/>
      <c r="U192" s="65"/>
      <c r="V192" s="55"/>
    </row>
    <row r="193" spans="4:22" s="1" customFormat="1">
      <c r="D193" s="5"/>
      <c r="E193" s="5"/>
      <c r="F193" s="5"/>
      <c r="G193" s="5"/>
      <c r="H193" s="5"/>
      <c r="O193" s="3"/>
      <c r="P193" s="66">
        <v>91</v>
      </c>
      <c r="Q193" s="65">
        <f t="shared" si="6"/>
        <v>1.6296574291154312E-18</v>
      </c>
      <c r="R193" s="65">
        <f t="shared" si="7"/>
        <v>1</v>
      </c>
      <c r="S193" s="65">
        <f t="shared" si="8"/>
        <v>0.61828037989904538</v>
      </c>
      <c r="T193" s="65"/>
      <c r="U193" s="65"/>
      <c r="V193" s="55"/>
    </row>
    <row r="194" spans="4:22" s="1" customFormat="1">
      <c r="D194" s="5"/>
      <c r="E194" s="5"/>
      <c r="F194" s="5"/>
      <c r="G194" s="5"/>
      <c r="H194" s="5"/>
      <c r="O194" s="3"/>
      <c r="P194" s="65">
        <v>91.5</v>
      </c>
      <c r="Q194" s="65">
        <f t="shared" si="6"/>
        <v>1.1984580543704534E-18</v>
      </c>
      <c r="R194" s="65">
        <f t="shared" si="7"/>
        <v>1</v>
      </c>
      <c r="S194" s="65">
        <f t="shared" si="8"/>
        <v>0.61960305267411731</v>
      </c>
      <c r="T194" s="65"/>
      <c r="U194" s="65"/>
      <c r="V194" s="55"/>
    </row>
    <row r="195" spans="4:22" s="1" customFormat="1">
      <c r="D195" s="5"/>
      <c r="E195" s="5"/>
      <c r="F195" s="5"/>
      <c r="G195" s="5"/>
      <c r="H195" s="5"/>
      <c r="O195" s="3"/>
      <c r="P195" s="66">
        <v>92</v>
      </c>
      <c r="Q195" s="65">
        <f t="shared" si="6"/>
        <v>8.8075995846280198E-19</v>
      </c>
      <c r="R195" s="65">
        <f t="shared" si="7"/>
        <v>1</v>
      </c>
      <c r="S195" s="65">
        <f t="shared" si="8"/>
        <v>0.62092132385142329</v>
      </c>
      <c r="T195" s="65"/>
      <c r="U195" s="65"/>
      <c r="V195" s="55"/>
    </row>
    <row r="196" spans="4:22" s="1" customFormat="1">
      <c r="D196" s="5"/>
      <c r="E196" s="5"/>
      <c r="F196" s="5"/>
      <c r="G196" s="5"/>
      <c r="H196" s="5"/>
      <c r="O196" s="3"/>
      <c r="P196" s="65">
        <v>92.5</v>
      </c>
      <c r="Q196" s="65">
        <f t="shared" si="6"/>
        <v>6.4684689640038468E-19</v>
      </c>
      <c r="R196" s="65">
        <f t="shared" si="7"/>
        <v>1</v>
      </c>
      <c r="S196" s="65">
        <f t="shared" si="8"/>
        <v>0.62223523188155272</v>
      </c>
      <c r="T196" s="65"/>
      <c r="U196" s="65"/>
      <c r="V196" s="55"/>
    </row>
    <row r="197" spans="4:22" s="1" customFormat="1">
      <c r="D197" s="5"/>
      <c r="E197" s="5"/>
      <c r="F197" s="5"/>
      <c r="G197" s="5"/>
      <c r="H197" s="5"/>
      <c r="O197" s="3"/>
      <c r="P197" s="66">
        <v>93</v>
      </c>
      <c r="Q197" s="65">
        <f t="shared" si="6"/>
        <v>4.7473980273243702E-19</v>
      </c>
      <c r="R197" s="65">
        <f t="shared" si="7"/>
        <v>1</v>
      </c>
      <c r="S197" s="65">
        <f t="shared" si="8"/>
        <v>0.62354481467351519</v>
      </c>
      <c r="T197" s="65"/>
      <c r="U197" s="65"/>
      <c r="V197" s="55"/>
    </row>
    <row r="198" spans="4:22" s="1" customFormat="1">
      <c r="D198" s="5"/>
      <c r="E198" s="5"/>
      <c r="F198" s="5"/>
      <c r="G198" s="5"/>
      <c r="H198" s="5"/>
      <c r="O198" s="3"/>
      <c r="P198" s="65">
        <v>93.5</v>
      </c>
      <c r="Q198" s="65">
        <f t="shared" si="6"/>
        <v>3.4819376440577232E-19</v>
      </c>
      <c r="R198" s="65">
        <f t="shared" si="7"/>
        <v>1</v>
      </c>
      <c r="S198" s="65">
        <f t="shared" si="8"/>
        <v>0.62485010960523579</v>
      </c>
      <c r="T198" s="65"/>
      <c r="U198" s="65"/>
      <c r="V198" s="55"/>
    </row>
    <row r="199" spans="4:22" s="1" customFormat="1">
      <c r="D199" s="5"/>
      <c r="E199" s="5"/>
      <c r="F199" s="5"/>
      <c r="G199" s="5"/>
      <c r="H199" s="5"/>
      <c r="O199" s="3"/>
      <c r="P199" s="66">
        <v>94</v>
      </c>
      <c r="Q199" s="65">
        <f t="shared" si="6"/>
        <v>2.5521048393405069E-19</v>
      </c>
      <c r="R199" s="65">
        <f t="shared" si="7"/>
        <v>1</v>
      </c>
      <c r="S199" s="65">
        <f t="shared" si="8"/>
        <v>0.62615115353379125</v>
      </c>
      <c r="T199" s="65"/>
      <c r="U199" s="65"/>
      <c r="V199" s="55"/>
    </row>
    <row r="200" spans="4:22" s="1" customFormat="1">
      <c r="D200" s="5"/>
      <c r="E200" s="5"/>
      <c r="F200" s="5"/>
      <c r="G200" s="5"/>
      <c r="H200" s="5"/>
      <c r="O200" s="3"/>
      <c r="P200" s="65">
        <v>94.5</v>
      </c>
      <c r="Q200" s="65">
        <f t="shared" si="6"/>
        <v>1.8693437946108075E-19</v>
      </c>
      <c r="R200" s="65">
        <f t="shared" si="7"/>
        <v>1</v>
      </c>
      <c r="S200" s="65">
        <f t="shared" si="8"/>
        <v>0.62744798280539527</v>
      </c>
      <c r="T200" s="65"/>
      <c r="U200" s="65"/>
      <c r="V200" s="55"/>
    </row>
    <row r="201" spans="4:22" s="1" customFormat="1">
      <c r="D201" s="5"/>
      <c r="E201" s="5"/>
      <c r="F201" s="5"/>
      <c r="G201" s="5"/>
      <c r="H201" s="5"/>
      <c r="O201" s="3"/>
      <c r="P201" s="66">
        <v>95</v>
      </c>
      <c r="Q201" s="65">
        <f t="shared" si="6"/>
        <v>1.3683398027576899E-19</v>
      </c>
      <c r="R201" s="65">
        <f t="shared" si="7"/>
        <v>1</v>
      </c>
      <c r="S201" s="65">
        <f t="shared" si="8"/>
        <v>0.62874063326513963</v>
      </c>
      <c r="T201" s="65"/>
      <c r="U201" s="65"/>
      <c r="V201" s="55"/>
    </row>
    <row r="202" spans="4:22" s="1" customFormat="1">
      <c r="D202" s="5"/>
      <c r="E202" s="5"/>
      <c r="F202" s="5"/>
      <c r="G202" s="5"/>
      <c r="H202" s="5"/>
      <c r="O202" s="3"/>
      <c r="P202" s="65">
        <v>95.5</v>
      </c>
      <c r="Q202" s="65">
        <f t="shared" si="6"/>
        <v>1.0009532697561976E-19</v>
      </c>
      <c r="R202" s="65">
        <f t="shared" si="7"/>
        <v>1</v>
      </c>
      <c r="S202" s="65">
        <f t="shared" si="8"/>
        <v>0.63002914026650181</v>
      </c>
      <c r="T202" s="65"/>
      <c r="U202" s="65"/>
      <c r="V202" s="55"/>
    </row>
    <row r="203" spans="4:22" s="1" customFormat="1">
      <c r="D203" s="5"/>
      <c r="E203" s="5"/>
      <c r="F203" s="5"/>
      <c r="G203" s="5"/>
      <c r="H203" s="5"/>
      <c r="O203" s="3"/>
      <c r="P203" s="66">
        <v>96</v>
      </c>
      <c r="Q203" s="65">
        <f t="shared" si="6"/>
        <v>7.3172796517198546E-20</v>
      </c>
      <c r="R203" s="65">
        <f t="shared" si="7"/>
        <v>1</v>
      </c>
      <c r="S203" s="65">
        <f t="shared" si="8"/>
        <v>0.63131353868062123</v>
      </c>
      <c r="T203" s="65"/>
      <c r="U203" s="65"/>
      <c r="V203" s="55"/>
    </row>
    <row r="204" spans="4:22" s="1" customFormat="1">
      <c r="D204" s="5"/>
      <c r="E204" s="5"/>
      <c r="F204" s="5"/>
      <c r="G204" s="5"/>
      <c r="H204" s="5"/>
      <c r="O204" s="3"/>
      <c r="P204" s="65">
        <v>96.5</v>
      </c>
      <c r="Q204" s="65">
        <f t="shared" ref="Q204:Q267" si="9">$B$4*((1/$B$5)^$B$4)*(P204^($B$4-1))*EXP(-((P204/$B$5)^$B$4))</f>
        <v>5.3456737331172895E-20</v>
      </c>
      <c r="R204" s="65">
        <f t="shared" ref="R204:R267" si="10">1-EXP(-((P204/$B$5)^$B$4))</f>
        <v>1</v>
      </c>
      <c r="S204" s="65">
        <f t="shared" ref="S204:S267" si="11">$B$4*((1/$B$5)^$B$4)*(P204^($B$4-1))</f>
        <v>0.63259386290535435</v>
      </c>
      <c r="T204" s="65"/>
      <c r="U204" s="65"/>
      <c r="V204" s="55"/>
    </row>
    <row r="205" spans="4:22" s="1" customFormat="1">
      <c r="D205" s="5"/>
      <c r="E205" s="5"/>
      <c r="F205" s="5"/>
      <c r="G205" s="5"/>
      <c r="H205" s="5"/>
      <c r="O205" s="3"/>
      <c r="P205" s="66">
        <v>97</v>
      </c>
      <c r="Q205" s="65">
        <f t="shared" si="9"/>
        <v>3.9027714307595551E-20</v>
      </c>
      <c r="R205" s="65">
        <f t="shared" si="10"/>
        <v>1</v>
      </c>
      <c r="S205" s="65">
        <f t="shared" si="11"/>
        <v>0.63387014687411314</v>
      </c>
      <c r="T205" s="65"/>
      <c r="U205" s="65"/>
      <c r="V205" s="55"/>
    </row>
    <row r="206" spans="4:22" s="1" customFormat="1">
      <c r="D206" s="5"/>
      <c r="E206" s="5"/>
      <c r="F206" s="5"/>
      <c r="G206" s="5"/>
      <c r="H206" s="5"/>
      <c r="O206" s="3"/>
      <c r="P206" s="65">
        <v>97.5</v>
      </c>
      <c r="Q206" s="65">
        <f t="shared" si="9"/>
        <v>2.8474924384960517E-20</v>
      </c>
      <c r="R206" s="65">
        <f t="shared" si="10"/>
        <v>1</v>
      </c>
      <c r="S206" s="65">
        <f t="shared" si="11"/>
        <v>0.63514242406449417</v>
      </c>
      <c r="T206" s="65"/>
      <c r="U206" s="65"/>
      <c r="V206" s="55"/>
    </row>
    <row r="207" spans="4:22" s="1" customFormat="1">
      <c r="D207" s="5"/>
      <c r="E207" s="5"/>
      <c r="F207" s="5"/>
      <c r="G207" s="5"/>
      <c r="H207" s="5"/>
      <c r="O207" s="3"/>
      <c r="P207" s="66">
        <v>98</v>
      </c>
      <c r="Q207" s="65">
        <f t="shared" si="9"/>
        <v>2.0762122445226689E-20</v>
      </c>
      <c r="R207" s="65">
        <f t="shared" si="10"/>
        <v>1</v>
      </c>
      <c r="S207" s="65">
        <f t="shared" si="11"/>
        <v>0.63641072750670424</v>
      </c>
      <c r="T207" s="65"/>
      <c r="U207" s="65"/>
      <c r="V207" s="55"/>
    </row>
    <row r="208" spans="4:22" s="1" customFormat="1">
      <c r="D208" s="5"/>
      <c r="E208" s="5"/>
      <c r="F208" s="5"/>
      <c r="G208" s="5"/>
      <c r="H208" s="5"/>
      <c r="O208" s="3"/>
      <c r="P208" s="65">
        <v>98.5</v>
      </c>
      <c r="Q208" s="65">
        <f t="shared" si="9"/>
        <v>1.5128697087119897E-20</v>
      </c>
      <c r="R208" s="65">
        <f t="shared" si="10"/>
        <v>1</v>
      </c>
      <c r="S208" s="65">
        <f t="shared" si="11"/>
        <v>0.63767508979178789</v>
      </c>
      <c r="T208" s="65"/>
      <c r="U208" s="65"/>
      <c r="V208" s="55"/>
    </row>
    <row r="209" spans="4:22" s="1" customFormat="1">
      <c r="D209" s="5"/>
      <c r="E209" s="5"/>
      <c r="F209" s="5"/>
      <c r="G209" s="5"/>
      <c r="H209" s="5"/>
      <c r="O209" s="3"/>
      <c r="P209" s="66">
        <v>99</v>
      </c>
      <c r="Q209" s="65">
        <f t="shared" si="9"/>
        <v>1.1016732758762755E-20</v>
      </c>
      <c r="R209" s="65">
        <f t="shared" si="10"/>
        <v>1</v>
      </c>
      <c r="S209" s="65">
        <f t="shared" si="11"/>
        <v>0.63893554307966183</v>
      </c>
      <c r="T209" s="65"/>
      <c r="U209" s="65"/>
      <c r="V209" s="55"/>
    </row>
    <row r="210" spans="4:22" s="1" customFormat="1">
      <c r="D210" s="5"/>
      <c r="E210" s="5"/>
      <c r="F210" s="5"/>
      <c r="G210" s="5"/>
      <c r="H210" s="5"/>
      <c r="O210" s="3"/>
      <c r="P210" s="65">
        <v>99.5</v>
      </c>
      <c r="Q210" s="65">
        <f t="shared" si="9"/>
        <v>8.0172698011338857E-21</v>
      </c>
      <c r="R210" s="65">
        <f t="shared" si="10"/>
        <v>1</v>
      </c>
      <c r="S210" s="65">
        <f t="shared" si="11"/>
        <v>0.64019211910696483</v>
      </c>
      <c r="T210" s="65"/>
      <c r="U210" s="65"/>
      <c r="V210" s="55"/>
    </row>
    <row r="211" spans="4:22" s="1" customFormat="1">
      <c r="D211" s="5"/>
      <c r="E211" s="5"/>
      <c r="F211" s="5"/>
      <c r="G211" s="5"/>
      <c r="H211" s="5"/>
      <c r="O211" s="3"/>
      <c r="P211" s="66">
        <v>100</v>
      </c>
      <c r="Q211" s="65">
        <f t="shared" si="9"/>
        <v>5.8307371299711814E-21</v>
      </c>
      <c r="R211" s="65">
        <f t="shared" si="10"/>
        <v>1</v>
      </c>
      <c r="S211" s="65">
        <f t="shared" si="11"/>
        <v>0.64144484919472367</v>
      </c>
      <c r="T211" s="65"/>
      <c r="U211" s="65"/>
      <c r="V211" s="55"/>
    </row>
    <row r="212" spans="4:22" s="1" customFormat="1">
      <c r="D212" s="5"/>
      <c r="E212" s="5"/>
      <c r="F212" s="5"/>
      <c r="G212" s="5"/>
      <c r="H212" s="5"/>
      <c r="O212" s="3"/>
      <c r="P212" s="65">
        <v>100.5</v>
      </c>
      <c r="Q212" s="65">
        <f t="shared" si="9"/>
        <v>4.2378402279433153E-21</v>
      </c>
      <c r="R212" s="65">
        <f t="shared" si="10"/>
        <v>1</v>
      </c>
      <c r="S212" s="65">
        <f t="shared" si="11"/>
        <v>0.64269376425584324</v>
      </c>
      <c r="T212" s="65"/>
      <c r="U212" s="65"/>
      <c r="V212" s="55"/>
    </row>
    <row r="213" spans="4:22" s="1" customFormat="1">
      <c r="D213" s="5"/>
      <c r="E213" s="5"/>
      <c r="F213" s="5"/>
      <c r="G213" s="5"/>
      <c r="H213" s="5"/>
      <c r="O213" s="3"/>
      <c r="P213" s="66">
        <v>101</v>
      </c>
      <c r="Q213" s="65">
        <f t="shared" si="9"/>
        <v>3.0781566429998662E-21</v>
      </c>
      <c r="R213" s="65">
        <f t="shared" si="10"/>
        <v>1</v>
      </c>
      <c r="S213" s="65">
        <f t="shared" si="11"/>
        <v>0.64393889480242739</v>
      </c>
      <c r="T213" s="65"/>
      <c r="U213" s="65"/>
      <c r="V213" s="55"/>
    </row>
    <row r="214" spans="4:22" s="1" customFormat="1">
      <c r="D214" s="5"/>
      <c r="E214" s="5"/>
      <c r="F214" s="5"/>
      <c r="G214" s="5"/>
      <c r="H214" s="5"/>
      <c r="O214" s="3"/>
      <c r="P214" s="65">
        <v>101.5</v>
      </c>
      <c r="Q214" s="65">
        <f t="shared" si="9"/>
        <v>2.2344093224415659E-21</v>
      </c>
      <c r="R214" s="65">
        <f t="shared" si="10"/>
        <v>1</v>
      </c>
      <c r="S214" s="65">
        <f t="shared" si="11"/>
        <v>0.64518027095292807</v>
      </c>
      <c r="T214" s="65"/>
      <c r="U214" s="65"/>
      <c r="V214" s="55"/>
    </row>
    <row r="215" spans="4:22" s="1" customFormat="1">
      <c r="D215" s="5"/>
      <c r="E215" s="5"/>
      <c r="F215" s="5"/>
      <c r="G215" s="5"/>
      <c r="H215" s="5"/>
      <c r="O215" s="3"/>
      <c r="P215" s="66">
        <v>102</v>
      </c>
      <c r="Q215" s="65">
        <f t="shared" si="9"/>
        <v>1.6209196457252262E-21</v>
      </c>
      <c r="R215" s="65">
        <f t="shared" si="10"/>
        <v>1</v>
      </c>
      <c r="S215" s="65">
        <f t="shared" si="11"/>
        <v>0.64641792243913809</v>
      </c>
      <c r="T215" s="65"/>
      <c r="U215" s="65"/>
      <c r="V215" s="55"/>
    </row>
    <row r="216" spans="4:22" s="1" customFormat="1">
      <c r="D216" s="5"/>
      <c r="E216" s="5"/>
      <c r="F216" s="5"/>
      <c r="G216" s="5"/>
      <c r="H216" s="5"/>
      <c r="O216" s="3"/>
      <c r="P216" s="65">
        <v>102.5</v>
      </c>
      <c r="Q216" s="65">
        <f t="shared" si="9"/>
        <v>1.1751351489406885E-21</v>
      </c>
      <c r="R216" s="65">
        <f t="shared" si="10"/>
        <v>1</v>
      </c>
      <c r="S216" s="65">
        <f t="shared" si="11"/>
        <v>0.64765187861302231</v>
      </c>
      <c r="T216" s="65"/>
      <c r="U216" s="65"/>
      <c r="V216" s="55"/>
    </row>
    <row r="217" spans="4:22" s="1" customFormat="1">
      <c r="D217" s="5"/>
      <c r="E217" s="5"/>
      <c r="F217" s="5"/>
      <c r="G217" s="5"/>
      <c r="H217" s="5"/>
      <c r="O217" s="3"/>
      <c r="P217" s="66">
        <v>103</v>
      </c>
      <c r="Q217" s="65">
        <f t="shared" si="9"/>
        <v>8.5141748536199006E-22</v>
      </c>
      <c r="R217" s="65">
        <f t="shared" si="10"/>
        <v>1</v>
      </c>
      <c r="S217" s="65">
        <f t="shared" si="11"/>
        <v>0.64888216845339575</v>
      </c>
      <c r="T217" s="65"/>
      <c r="U217" s="65"/>
      <c r="V217" s="55"/>
    </row>
    <row r="218" spans="4:22" s="1" customFormat="1">
      <c r="D218" s="5"/>
      <c r="E218" s="5"/>
      <c r="F218" s="5"/>
      <c r="G218" s="5"/>
      <c r="H218" s="5"/>
      <c r="O218" s="3"/>
      <c r="P218" s="65">
        <v>103.5</v>
      </c>
      <c r="Q218" s="65">
        <f t="shared" si="9"/>
        <v>6.1649074830052001E-22</v>
      </c>
      <c r="R218" s="65">
        <f t="shared" si="10"/>
        <v>1</v>
      </c>
      <c r="S218" s="65">
        <f t="shared" si="11"/>
        <v>0.65010882057245423</v>
      </c>
      <c r="T218" s="65"/>
      <c r="U218" s="65"/>
      <c r="V218" s="55"/>
    </row>
    <row r="219" spans="4:22" s="1" customFormat="1">
      <c r="D219" s="5"/>
      <c r="E219" s="5"/>
      <c r="F219" s="5"/>
      <c r="G219" s="5"/>
      <c r="H219" s="5"/>
      <c r="O219" s="3"/>
      <c r="P219" s="66">
        <v>104</v>
      </c>
      <c r="Q219" s="65">
        <f t="shared" si="9"/>
        <v>4.4610864304661283E-22</v>
      </c>
      <c r="R219" s="65">
        <f t="shared" si="10"/>
        <v>1</v>
      </c>
      <c r="S219" s="65">
        <f t="shared" si="11"/>
        <v>0.65133186322215841</v>
      </c>
      <c r="T219" s="65"/>
      <c r="U219" s="65"/>
      <c r="V219" s="55"/>
    </row>
    <row r="220" spans="4:22" s="1" customFormat="1">
      <c r="D220" s="5"/>
      <c r="E220" s="5"/>
      <c r="F220" s="5"/>
      <c r="G220" s="5"/>
      <c r="H220" s="5"/>
      <c r="O220" s="3"/>
      <c r="P220" s="65">
        <v>104.5</v>
      </c>
      <c r="Q220" s="65">
        <f t="shared" si="9"/>
        <v>3.2261577958620245E-22</v>
      </c>
      <c r="R220" s="65">
        <f t="shared" si="10"/>
        <v>1</v>
      </c>
      <c r="S220" s="65">
        <f t="shared" si="11"/>
        <v>0.65255132430047647</v>
      </c>
      <c r="T220" s="65"/>
      <c r="U220" s="65"/>
      <c r="V220" s="55"/>
    </row>
    <row r="221" spans="4:22" s="1" customFormat="1">
      <c r="D221" s="5"/>
      <c r="E221" s="5"/>
      <c r="F221" s="5"/>
      <c r="G221" s="5"/>
      <c r="H221" s="5"/>
      <c r="O221" s="3"/>
      <c r="P221" s="66">
        <v>105</v>
      </c>
      <c r="Q221" s="65">
        <f t="shared" si="9"/>
        <v>2.3316442014558556E-22</v>
      </c>
      <c r="R221" s="65">
        <f t="shared" si="10"/>
        <v>1</v>
      </c>
      <c r="S221" s="65">
        <f t="shared" si="11"/>
        <v>0.65376723135749049</v>
      </c>
      <c r="T221" s="65"/>
      <c r="U221" s="65"/>
      <c r="V221" s="55"/>
    </row>
    <row r="222" spans="4:22" s="1" customFormat="1">
      <c r="D222" s="5"/>
      <c r="E222" s="5"/>
      <c r="F222" s="5"/>
      <c r="G222" s="5"/>
      <c r="H222" s="5"/>
      <c r="O222" s="3"/>
      <c r="P222" s="65">
        <v>105.5</v>
      </c>
      <c r="Q222" s="65">
        <f t="shared" si="9"/>
        <v>1.6841139208980224E-22</v>
      </c>
      <c r="R222" s="65">
        <f t="shared" si="10"/>
        <v>1</v>
      </c>
      <c r="S222" s="65">
        <f t="shared" si="11"/>
        <v>0.65497961160136742</v>
      </c>
      <c r="T222" s="65"/>
      <c r="U222" s="65"/>
      <c r="V222" s="55"/>
    </row>
    <row r="223" spans="4:22" s="1" customFormat="1">
      <c r="D223" s="5"/>
      <c r="E223" s="5"/>
      <c r="F223" s="5"/>
      <c r="G223" s="5"/>
      <c r="H223" s="5"/>
      <c r="O223" s="3"/>
      <c r="P223" s="66">
        <v>106</v>
      </c>
      <c r="Q223" s="65">
        <f t="shared" si="9"/>
        <v>1.2156651389120249E-22</v>
      </c>
      <c r="R223" s="65">
        <f t="shared" si="10"/>
        <v>1</v>
      </c>
      <c r="S223" s="65">
        <f t="shared" si="11"/>
        <v>0.6561884919042007</v>
      </c>
      <c r="T223" s="65"/>
      <c r="U223" s="65"/>
      <c r="V223" s="55"/>
    </row>
    <row r="224" spans="4:22" s="1" customFormat="1">
      <c r="D224" s="5"/>
      <c r="E224" s="5"/>
      <c r="F224" s="5"/>
      <c r="G224" s="5"/>
      <c r="H224" s="5"/>
      <c r="O224" s="3"/>
      <c r="P224" s="65">
        <v>106.5</v>
      </c>
      <c r="Q224" s="65">
        <f t="shared" si="9"/>
        <v>8.7698176621613075E-23</v>
      </c>
      <c r="R224" s="65">
        <f t="shared" si="10"/>
        <v>1</v>
      </c>
      <c r="S224" s="65">
        <f t="shared" si="11"/>
        <v>0.65739389880772559</v>
      </c>
      <c r="T224" s="65"/>
      <c r="U224" s="65"/>
      <c r="V224" s="55"/>
    </row>
    <row r="225" spans="4:22" s="1" customFormat="1">
      <c r="D225" s="5"/>
      <c r="E225" s="5"/>
      <c r="F225" s="5"/>
      <c r="G225" s="5"/>
      <c r="H225" s="5"/>
      <c r="O225" s="3"/>
      <c r="P225" s="66">
        <v>107</v>
      </c>
      <c r="Q225" s="65">
        <f t="shared" si="9"/>
        <v>6.3226924239503241E-23</v>
      </c>
      <c r="R225" s="65">
        <f t="shared" si="10"/>
        <v>1</v>
      </c>
      <c r="S225" s="65">
        <f t="shared" si="11"/>
        <v>0.65859585852890878</v>
      </c>
      <c r="T225" s="65"/>
      <c r="U225" s="65"/>
      <c r="V225" s="55"/>
    </row>
    <row r="226" spans="4:22" s="1" customFormat="1">
      <c r="D226" s="5"/>
      <c r="E226" s="5"/>
      <c r="F226" s="5"/>
      <c r="G226" s="5"/>
      <c r="H226" s="5"/>
      <c r="O226" s="3"/>
      <c r="P226" s="65">
        <v>107.5</v>
      </c>
      <c r="Q226" s="65">
        <f t="shared" si="9"/>
        <v>4.5556381200027275E-23</v>
      </c>
      <c r="R226" s="65">
        <f t="shared" si="10"/>
        <v>1</v>
      </c>
      <c r="S226" s="65">
        <f t="shared" si="11"/>
        <v>0.65979439696542097</v>
      </c>
      <c r="T226" s="65"/>
      <c r="U226" s="65"/>
      <c r="V226" s="55"/>
    </row>
    <row r="227" spans="4:22" s="1" customFormat="1">
      <c r="D227" s="5"/>
      <c r="E227" s="5"/>
      <c r="F227" s="5"/>
      <c r="G227" s="5"/>
      <c r="H227" s="5"/>
      <c r="O227" s="3"/>
      <c r="P227" s="66">
        <v>108</v>
      </c>
      <c r="Q227" s="65">
        <f t="shared" si="9"/>
        <v>3.2804454989010896E-23</v>
      </c>
      <c r="R227" s="65">
        <f t="shared" si="10"/>
        <v>1</v>
      </c>
      <c r="S227" s="65">
        <f t="shared" si="11"/>
        <v>0.66098953970098939</v>
      </c>
      <c r="T227" s="65"/>
      <c r="U227" s="65"/>
      <c r="V227" s="55"/>
    </row>
    <row r="228" spans="4:22" s="1" customFormat="1">
      <c r="D228" s="5"/>
      <c r="E228" s="5"/>
      <c r="F228" s="5"/>
      <c r="G228" s="5"/>
      <c r="H228" s="5"/>
      <c r="O228" s="3"/>
      <c r="P228" s="65">
        <v>108.5</v>
      </c>
      <c r="Q228" s="65">
        <f t="shared" si="9"/>
        <v>2.3607698466532557E-23</v>
      </c>
      <c r="R228" s="65">
        <f t="shared" si="10"/>
        <v>1</v>
      </c>
      <c r="S228" s="65">
        <f t="shared" si="11"/>
        <v>0.66218131201063724</v>
      </c>
      <c r="T228" s="65"/>
      <c r="U228" s="65"/>
      <c r="V228" s="55"/>
    </row>
    <row r="229" spans="4:22" s="1" customFormat="1">
      <c r="D229" s="5"/>
      <c r="E229" s="5"/>
      <c r="F229" s="5"/>
      <c r="G229" s="5"/>
      <c r="H229" s="5"/>
      <c r="O229" s="3"/>
      <c r="P229" s="66">
        <v>109</v>
      </c>
      <c r="Q229" s="65">
        <f t="shared" si="9"/>
        <v>1.6979013306841911E-23</v>
      </c>
      <c r="R229" s="65">
        <f t="shared" si="10"/>
        <v>1</v>
      </c>
      <c r="S229" s="65">
        <f t="shared" si="11"/>
        <v>0.6633697388658133</v>
      </c>
      <c r="T229" s="65"/>
      <c r="U229" s="65"/>
      <c r="V229" s="55"/>
    </row>
    <row r="230" spans="4:22" s="1" customFormat="1">
      <c r="D230" s="5"/>
      <c r="E230" s="5"/>
      <c r="F230" s="5"/>
      <c r="G230" s="5"/>
      <c r="H230" s="5"/>
      <c r="O230" s="3"/>
      <c r="P230" s="65">
        <v>109.5</v>
      </c>
      <c r="Q230" s="65">
        <f t="shared" si="9"/>
        <v>1.220421869198038E-23</v>
      </c>
      <c r="R230" s="65">
        <f t="shared" si="10"/>
        <v>1</v>
      </c>
      <c r="S230" s="65">
        <f t="shared" si="11"/>
        <v>0.66455484493941086</v>
      </c>
      <c r="T230" s="65"/>
      <c r="U230" s="65"/>
      <c r="V230" s="55"/>
    </row>
    <row r="231" spans="4:22" s="1" customFormat="1">
      <c r="D231" s="5"/>
      <c r="E231" s="5"/>
      <c r="F231" s="5"/>
      <c r="G231" s="5"/>
      <c r="H231" s="5"/>
      <c r="O231" s="3"/>
      <c r="P231" s="66">
        <v>110</v>
      </c>
      <c r="Q231" s="65">
        <f t="shared" si="9"/>
        <v>8.7669190853441316E-24</v>
      </c>
      <c r="R231" s="65">
        <f t="shared" si="10"/>
        <v>1</v>
      </c>
      <c r="S231" s="65">
        <f t="shared" si="11"/>
        <v>0.66573665461068299</v>
      </c>
      <c r="T231" s="65"/>
      <c r="U231" s="65"/>
      <c r="V231" s="55"/>
    </row>
    <row r="232" spans="4:22" s="1" customFormat="1">
      <c r="D232" s="5"/>
      <c r="E232" s="5"/>
      <c r="F232" s="5"/>
      <c r="G232" s="5"/>
      <c r="H232" s="5"/>
      <c r="O232" s="3"/>
      <c r="P232" s="65">
        <v>110.5</v>
      </c>
      <c r="Q232" s="65">
        <f t="shared" si="9"/>
        <v>6.2939638567146463E-24</v>
      </c>
      <c r="R232" s="65">
        <f t="shared" si="10"/>
        <v>1</v>
      </c>
      <c r="S232" s="65">
        <f t="shared" si="11"/>
        <v>0.666915191970054</v>
      </c>
      <c r="T232" s="65"/>
      <c r="U232" s="65"/>
      <c r="V232" s="55"/>
    </row>
    <row r="233" spans="4:22" s="1" customFormat="1">
      <c r="D233" s="5"/>
      <c r="E233" s="5"/>
      <c r="F233" s="5"/>
      <c r="G233" s="5"/>
      <c r="H233" s="5"/>
      <c r="O233" s="3"/>
      <c r="P233" s="66">
        <v>111</v>
      </c>
      <c r="Q233" s="65">
        <f t="shared" si="9"/>
        <v>4.5158806984184225E-24</v>
      </c>
      <c r="R233" s="65">
        <f t="shared" si="10"/>
        <v>1</v>
      </c>
      <c r="S233" s="65">
        <f t="shared" si="11"/>
        <v>0.66809048082383038</v>
      </c>
      <c r="T233" s="65"/>
      <c r="U233" s="65"/>
      <c r="V233" s="55"/>
    </row>
    <row r="234" spans="4:22" s="1" customFormat="1">
      <c r="D234" s="5"/>
      <c r="E234" s="5"/>
      <c r="F234" s="5"/>
      <c r="G234" s="5"/>
      <c r="H234" s="5"/>
      <c r="O234" s="3"/>
      <c r="P234" s="65">
        <v>111.5</v>
      </c>
      <c r="Q234" s="65">
        <f t="shared" si="9"/>
        <v>3.2381903832253184E-24</v>
      </c>
      <c r="R234" s="65">
        <f t="shared" si="10"/>
        <v>1</v>
      </c>
      <c r="S234" s="65">
        <f t="shared" si="11"/>
        <v>0.66926254469881719</v>
      </c>
      <c r="T234" s="65"/>
      <c r="U234" s="65"/>
      <c r="V234" s="55"/>
    </row>
    <row r="235" spans="4:22" s="1" customFormat="1">
      <c r="D235" s="5"/>
      <c r="E235" s="5"/>
      <c r="F235" s="5"/>
      <c r="G235" s="5"/>
      <c r="H235" s="5"/>
      <c r="O235" s="3"/>
      <c r="P235" s="66">
        <v>112</v>
      </c>
      <c r="Q235" s="65">
        <f t="shared" si="9"/>
        <v>2.320623729852239E-24</v>
      </c>
      <c r="R235" s="65">
        <f t="shared" si="10"/>
        <v>1</v>
      </c>
      <c r="S235" s="65">
        <f t="shared" si="11"/>
        <v>0.67043140684683233</v>
      </c>
      <c r="T235" s="65"/>
      <c r="U235" s="65"/>
      <c r="V235" s="55"/>
    </row>
    <row r="236" spans="4:22" s="1" customFormat="1">
      <c r="D236" s="5"/>
      <c r="E236" s="5"/>
      <c r="F236" s="5"/>
      <c r="G236" s="5"/>
      <c r="H236" s="5"/>
      <c r="O236" s="3"/>
      <c r="P236" s="65">
        <v>112.5</v>
      </c>
      <c r="Q236" s="65">
        <f t="shared" si="9"/>
        <v>1.6620735327871965E-24</v>
      </c>
      <c r="R236" s="65">
        <f t="shared" si="10"/>
        <v>1</v>
      </c>
      <c r="S236" s="65">
        <f t="shared" si="11"/>
        <v>0.67159709024913639</v>
      </c>
      <c r="T236" s="65"/>
      <c r="U236" s="65"/>
      <c r="V236" s="55"/>
    </row>
    <row r="237" spans="4:22" s="1" customFormat="1">
      <c r="D237" s="5"/>
      <c r="E237" s="5"/>
      <c r="F237" s="5"/>
      <c r="G237" s="5"/>
      <c r="H237" s="5"/>
      <c r="O237" s="3"/>
      <c r="P237" s="66">
        <v>113</v>
      </c>
      <c r="Q237" s="65">
        <f t="shared" si="9"/>
        <v>1.1897058882752272E-24</v>
      </c>
      <c r="R237" s="65">
        <f t="shared" si="10"/>
        <v>1</v>
      </c>
      <c r="S237" s="65">
        <f t="shared" si="11"/>
        <v>0.67275961762076508</v>
      </c>
      <c r="T237" s="65"/>
      <c r="U237" s="65"/>
      <c r="V237" s="55"/>
    </row>
    <row r="238" spans="4:22" s="1" customFormat="1">
      <c r="D238" s="5"/>
      <c r="E238" s="5"/>
      <c r="F238" s="5"/>
      <c r="G238" s="5"/>
      <c r="H238" s="5"/>
      <c r="O238" s="3"/>
      <c r="P238" s="65">
        <v>113.5</v>
      </c>
      <c r="Q238" s="65">
        <f t="shared" si="9"/>
        <v>8.5108624812818614E-25</v>
      </c>
      <c r="R238" s="65">
        <f t="shared" si="10"/>
        <v>1</v>
      </c>
      <c r="S238" s="65">
        <f t="shared" si="11"/>
        <v>0.67391901141477706</v>
      </c>
      <c r="T238" s="65"/>
      <c r="U238" s="65"/>
      <c r="V238" s="55"/>
    </row>
    <row r="239" spans="4:22" s="1" customFormat="1">
      <c r="D239" s="5"/>
      <c r="E239" s="5"/>
      <c r="F239" s="5"/>
      <c r="G239" s="5"/>
      <c r="H239" s="5"/>
      <c r="O239" s="3"/>
      <c r="P239" s="66">
        <v>114</v>
      </c>
      <c r="Q239" s="65">
        <f t="shared" si="9"/>
        <v>6.0848913420038451E-25</v>
      </c>
      <c r="R239" s="65">
        <f t="shared" si="10"/>
        <v>1</v>
      </c>
      <c r="S239" s="65">
        <f t="shared" si="11"/>
        <v>0.6750752938264154</v>
      </c>
      <c r="T239" s="65"/>
      <c r="U239" s="65"/>
      <c r="V239" s="55"/>
    </row>
    <row r="240" spans="4:22" s="1" customFormat="1">
      <c r="D240" s="5"/>
      <c r="E240" s="5"/>
      <c r="F240" s="5"/>
      <c r="G240" s="5"/>
      <c r="H240" s="5"/>
      <c r="O240" s="3"/>
      <c r="P240" s="65">
        <v>114.5</v>
      </c>
      <c r="Q240" s="65">
        <f t="shared" si="9"/>
        <v>4.3478852707943417E-25</v>
      </c>
      <c r="R240" s="65">
        <f t="shared" si="10"/>
        <v>1</v>
      </c>
      <c r="S240" s="65">
        <f t="shared" si="11"/>
        <v>0.67622848679718239</v>
      </c>
      <c r="T240" s="65"/>
      <c r="U240" s="65"/>
      <c r="V240" s="55"/>
    </row>
    <row r="241" spans="4:22" s="1" customFormat="1">
      <c r="D241" s="5"/>
      <c r="E241" s="5"/>
      <c r="F241" s="5"/>
      <c r="G241" s="5"/>
      <c r="H241" s="5"/>
      <c r="O241" s="3"/>
      <c r="P241" s="66">
        <v>115</v>
      </c>
      <c r="Q241" s="65">
        <f t="shared" si="9"/>
        <v>3.1049171407005572E-25</v>
      </c>
      <c r="R241" s="65">
        <f t="shared" si="10"/>
        <v>1</v>
      </c>
      <c r="S241" s="65">
        <f t="shared" si="11"/>
        <v>0.67737861201883587</v>
      </c>
      <c r="T241" s="65"/>
      <c r="U241" s="65"/>
      <c r="V241" s="55"/>
    </row>
    <row r="242" spans="4:22" s="1" customFormat="1">
      <c r="D242" s="5"/>
      <c r="E242" s="5"/>
      <c r="F242" s="5"/>
      <c r="G242" s="5"/>
      <c r="H242" s="5"/>
      <c r="O242" s="3"/>
      <c r="P242" s="65">
        <v>115.5</v>
      </c>
      <c r="Q242" s="65">
        <f t="shared" si="9"/>
        <v>2.2159978610698549E-25</v>
      </c>
      <c r="R242" s="65">
        <f t="shared" si="10"/>
        <v>1</v>
      </c>
      <c r="S242" s="65">
        <f t="shared" si="11"/>
        <v>0.67852569093730319</v>
      </c>
      <c r="T242" s="65"/>
      <c r="U242" s="65"/>
      <c r="V242" s="55"/>
    </row>
    <row r="243" spans="4:22" s="1" customFormat="1">
      <c r="D243" s="5"/>
      <c r="E243" s="5"/>
      <c r="F243" s="5"/>
      <c r="G243" s="5"/>
      <c r="H243" s="5"/>
      <c r="O243" s="3"/>
      <c r="P243" s="66">
        <v>116</v>
      </c>
      <c r="Q243" s="65">
        <f t="shared" si="9"/>
        <v>1.5806536862916425E-25</v>
      </c>
      <c r="R243" s="65">
        <f t="shared" si="10"/>
        <v>1</v>
      </c>
      <c r="S243" s="65">
        <f t="shared" si="11"/>
        <v>0.67966974475651842</v>
      </c>
      <c r="T243" s="65"/>
      <c r="U243" s="65"/>
      <c r="V243" s="55"/>
    </row>
    <row r="244" spans="4:22" s="1" customFormat="1">
      <c r="D244" s="5"/>
      <c r="E244" s="5"/>
      <c r="F244" s="5"/>
      <c r="G244" s="5"/>
      <c r="H244" s="5"/>
      <c r="O244" s="3"/>
      <c r="P244" s="65">
        <v>116.5</v>
      </c>
      <c r="Q244" s="65">
        <f t="shared" si="9"/>
        <v>1.1268156540217271E-25</v>
      </c>
      <c r="R244" s="65">
        <f t="shared" si="10"/>
        <v>1</v>
      </c>
      <c r="S244" s="65">
        <f t="shared" si="11"/>
        <v>0.68081079444218295</v>
      </c>
      <c r="T244" s="65"/>
      <c r="U244" s="65"/>
      <c r="V244" s="55"/>
    </row>
    <row r="245" spans="4:22" s="1" customFormat="1">
      <c r="D245" s="5"/>
      <c r="E245" s="5"/>
      <c r="F245" s="5"/>
      <c r="G245" s="5"/>
      <c r="H245" s="5"/>
      <c r="O245" s="3"/>
      <c r="P245" s="66">
        <v>117</v>
      </c>
      <c r="Q245" s="65">
        <f t="shared" si="9"/>
        <v>8.0282048118964128E-26</v>
      </c>
      <c r="R245" s="65">
        <f t="shared" si="10"/>
        <v>1</v>
      </c>
      <c r="S245" s="65">
        <f t="shared" si="11"/>
        <v>0.68194886072545036</v>
      </c>
      <c r="T245" s="65"/>
      <c r="U245" s="65"/>
      <c r="V245" s="55"/>
    </row>
    <row r="246" spans="4:22" s="1" customFormat="1">
      <c r="D246" s="5"/>
      <c r="E246" s="5"/>
      <c r="F246" s="5"/>
      <c r="G246" s="5"/>
      <c r="H246" s="5"/>
      <c r="O246" s="3"/>
      <c r="P246" s="65">
        <v>117.5</v>
      </c>
      <c r="Q246" s="65">
        <f t="shared" si="9"/>
        <v>5.7165514435390808E-26</v>
      </c>
      <c r="R246" s="65">
        <f t="shared" si="10"/>
        <v>1</v>
      </c>
      <c r="S246" s="65">
        <f t="shared" si="11"/>
        <v>0.6830839641065426</v>
      </c>
      <c r="T246" s="65"/>
      <c r="U246" s="65"/>
      <c r="V246" s="55"/>
    </row>
    <row r="247" spans="4:22" s="1" customFormat="1">
      <c r="D247" s="5"/>
      <c r="E247" s="5"/>
      <c r="F247" s="5"/>
      <c r="G247" s="5"/>
      <c r="H247" s="5"/>
      <c r="O247" s="3"/>
      <c r="P247" s="66">
        <v>118</v>
      </c>
      <c r="Q247" s="65">
        <f t="shared" si="9"/>
        <v>4.068183714693203E-26</v>
      </c>
      <c r="R247" s="65">
        <f t="shared" si="10"/>
        <v>1</v>
      </c>
      <c r="S247" s="65">
        <f t="shared" si="11"/>
        <v>0.68421612485829131</v>
      </c>
      <c r="T247" s="65"/>
      <c r="U247" s="65"/>
      <c r="V247" s="55"/>
    </row>
    <row r="248" spans="4:22" s="1" customFormat="1">
      <c r="D248" s="5"/>
      <c r="E248" s="5"/>
      <c r="F248" s="5"/>
      <c r="G248" s="5"/>
      <c r="H248" s="5"/>
      <c r="O248" s="3"/>
      <c r="P248" s="65">
        <v>118.5</v>
      </c>
      <c r="Q248" s="65">
        <f t="shared" si="9"/>
        <v>2.8934663019845149E-26</v>
      </c>
      <c r="R248" s="65">
        <f t="shared" si="10"/>
        <v>1</v>
      </c>
      <c r="S248" s="65">
        <f t="shared" si="11"/>
        <v>0.68534536302961202</v>
      </c>
      <c r="T248" s="65"/>
      <c r="U248" s="65"/>
      <c r="V248" s="55"/>
    </row>
    <row r="249" spans="4:22" s="1" customFormat="1">
      <c r="D249" s="5"/>
      <c r="E249" s="5"/>
      <c r="F249" s="5"/>
      <c r="G249" s="5"/>
      <c r="H249" s="5"/>
      <c r="O249" s="3"/>
      <c r="P249" s="66">
        <v>119</v>
      </c>
      <c r="Q249" s="65">
        <f t="shared" si="9"/>
        <v>2.0567826009184943E-26</v>
      </c>
      <c r="R249" s="65">
        <f t="shared" si="10"/>
        <v>1</v>
      </c>
      <c r="S249" s="65">
        <f t="shared" si="11"/>
        <v>0.68647169844891032</v>
      </c>
      <c r="T249" s="65"/>
      <c r="U249" s="65"/>
      <c r="V249" s="55"/>
    </row>
    <row r="250" spans="4:22" s="1" customFormat="1">
      <c r="D250" s="5"/>
      <c r="E250" s="5"/>
      <c r="F250" s="5"/>
      <c r="G250" s="5"/>
      <c r="H250" s="5"/>
      <c r="O250" s="3"/>
      <c r="P250" s="65">
        <v>119.5</v>
      </c>
      <c r="Q250" s="65">
        <f t="shared" si="9"/>
        <v>1.4612048105709223E-26</v>
      </c>
      <c r="R250" s="65">
        <f t="shared" si="10"/>
        <v>1</v>
      </c>
      <c r="S250" s="65">
        <f t="shared" si="11"/>
        <v>0.68759515072742317</v>
      </c>
      <c r="T250" s="65"/>
      <c r="U250" s="65"/>
      <c r="V250" s="55"/>
    </row>
    <row r="251" spans="4:22" s="1" customFormat="1">
      <c r="D251" s="5"/>
      <c r="E251" s="5"/>
      <c r="F251" s="5"/>
      <c r="G251" s="5"/>
      <c r="H251" s="5"/>
      <c r="O251" s="3"/>
      <c r="P251" s="66">
        <v>120</v>
      </c>
      <c r="Q251" s="65">
        <f t="shared" si="9"/>
        <v>1.0374978092669069E-26</v>
      </c>
      <c r="R251" s="65">
        <f t="shared" si="10"/>
        <v>1</v>
      </c>
      <c r="S251" s="65">
        <f t="shared" si="11"/>
        <v>0.68871573926249319</v>
      </c>
      <c r="T251" s="65"/>
      <c r="U251" s="65"/>
      <c r="V251" s="55"/>
    </row>
    <row r="252" spans="4:22" s="1" customFormat="1">
      <c r="D252" s="5"/>
      <c r="E252" s="5"/>
      <c r="F252" s="5"/>
      <c r="G252" s="5"/>
      <c r="H252" s="5"/>
      <c r="O252" s="3"/>
      <c r="P252" s="65">
        <v>120.5</v>
      </c>
      <c r="Q252" s="65">
        <f t="shared" si="9"/>
        <v>7.3623645738950496E-27</v>
      </c>
      <c r="R252" s="65">
        <f t="shared" si="10"/>
        <v>1</v>
      </c>
      <c r="S252" s="65">
        <f t="shared" si="11"/>
        <v>0.68983348324078431</v>
      </c>
      <c r="T252" s="65"/>
      <c r="U252" s="65"/>
      <c r="V252" s="55"/>
    </row>
    <row r="253" spans="4:22" s="1" customFormat="1">
      <c r="D253" s="5"/>
      <c r="E253" s="5"/>
      <c r="F253" s="5"/>
      <c r="G253" s="5"/>
      <c r="H253" s="5"/>
      <c r="O253" s="3"/>
      <c r="P253" s="66">
        <v>121</v>
      </c>
      <c r="Q253" s="65">
        <f t="shared" si="9"/>
        <v>5.2215822831992728E-27</v>
      </c>
      <c r="R253" s="65">
        <f t="shared" si="10"/>
        <v>1</v>
      </c>
      <c r="S253" s="65">
        <f t="shared" si="11"/>
        <v>0.69094840164143223</v>
      </c>
      <c r="T253" s="65"/>
      <c r="U253" s="65"/>
      <c r="V253" s="55"/>
    </row>
    <row r="254" spans="4:22" s="1" customFormat="1">
      <c r="D254" s="5"/>
      <c r="E254" s="5"/>
      <c r="F254" s="5"/>
      <c r="G254" s="5"/>
      <c r="H254" s="5"/>
      <c r="O254" s="3"/>
      <c r="P254" s="65">
        <v>121.5</v>
      </c>
      <c r="Q254" s="65">
        <f t="shared" si="9"/>
        <v>3.7011973661423277E-27</v>
      </c>
      <c r="R254" s="65">
        <f t="shared" si="10"/>
        <v>1</v>
      </c>
      <c r="S254" s="65">
        <f t="shared" si="11"/>
        <v>0.69206051323913553</v>
      </c>
      <c r="T254" s="65"/>
      <c r="U254" s="65"/>
      <c r="V254" s="55"/>
    </row>
    <row r="255" spans="4:22" s="1" customFormat="1">
      <c r="D255" s="5"/>
      <c r="E255" s="5"/>
      <c r="F255" s="5"/>
      <c r="G255" s="5"/>
      <c r="H255" s="5"/>
      <c r="O255" s="3"/>
      <c r="P255" s="66">
        <v>122</v>
      </c>
      <c r="Q255" s="65">
        <f t="shared" si="9"/>
        <v>2.6220339187690576E-27</v>
      </c>
      <c r="R255" s="65">
        <f t="shared" si="10"/>
        <v>1</v>
      </c>
      <c r="S255" s="65">
        <f t="shared" si="11"/>
        <v>0.69316983660719145</v>
      </c>
      <c r="T255" s="65"/>
      <c r="U255" s="65"/>
      <c r="V255" s="55"/>
    </row>
    <row r="256" spans="4:22" s="1" customFormat="1">
      <c r="D256" s="5"/>
      <c r="E256" s="5"/>
      <c r="F256" s="5"/>
      <c r="G256" s="5"/>
      <c r="H256" s="5"/>
      <c r="O256" s="3"/>
      <c r="P256" s="65">
        <v>122.5</v>
      </c>
      <c r="Q256" s="65">
        <f t="shared" si="9"/>
        <v>1.8564828263009863E-27</v>
      </c>
      <c r="R256" s="65">
        <f t="shared" si="10"/>
        <v>1</v>
      </c>
      <c r="S256" s="65">
        <f t="shared" si="11"/>
        <v>0.69427639012046927</v>
      </c>
      <c r="T256" s="65"/>
      <c r="U256" s="65"/>
      <c r="V256" s="55"/>
    </row>
    <row r="257" spans="4:22" s="1" customFormat="1">
      <c r="D257" s="5"/>
      <c r="E257" s="5"/>
      <c r="F257" s="5"/>
      <c r="G257" s="5"/>
      <c r="H257" s="5"/>
      <c r="O257" s="3"/>
      <c r="P257" s="66">
        <v>123</v>
      </c>
      <c r="Q257" s="65">
        <f t="shared" si="9"/>
        <v>1.3137137908022502E-27</v>
      </c>
      <c r="R257" s="65">
        <f t="shared" si="10"/>
        <v>1</v>
      </c>
      <c r="S257" s="65">
        <f t="shared" si="11"/>
        <v>0.69538019195833178</v>
      </c>
      <c r="T257" s="65"/>
      <c r="U257" s="65"/>
      <c r="V257" s="55"/>
    </row>
    <row r="258" spans="4:22" s="1" customFormat="1">
      <c r="D258" s="5"/>
      <c r="E258" s="5"/>
      <c r="F258" s="5"/>
      <c r="G258" s="5"/>
      <c r="H258" s="5"/>
      <c r="O258" s="3"/>
      <c r="P258" s="65">
        <v>123.5</v>
      </c>
      <c r="Q258" s="65">
        <f t="shared" si="9"/>
        <v>9.2911269175659783E-28</v>
      </c>
      <c r="R258" s="65">
        <f t="shared" si="10"/>
        <v>1</v>
      </c>
      <c r="S258" s="65">
        <f t="shared" si="11"/>
        <v>0.69648126010750178</v>
      </c>
      <c r="T258" s="65"/>
      <c r="U258" s="65"/>
      <c r="V258" s="55"/>
    </row>
    <row r="259" spans="4:22" s="1" customFormat="1">
      <c r="D259" s="5"/>
      <c r="E259" s="5"/>
      <c r="F259" s="5"/>
      <c r="G259" s="5"/>
      <c r="H259" s="5"/>
      <c r="O259" s="3"/>
      <c r="P259" s="66">
        <v>124</v>
      </c>
      <c r="Q259" s="65">
        <f t="shared" si="9"/>
        <v>6.5674148599119848E-28</v>
      </c>
      <c r="R259" s="65">
        <f t="shared" si="10"/>
        <v>1</v>
      </c>
      <c r="S259" s="65">
        <f t="shared" si="11"/>
        <v>0.69757961236487176</v>
      </c>
      <c r="T259" s="65"/>
      <c r="U259" s="65"/>
      <c r="V259" s="55"/>
    </row>
    <row r="260" spans="4:22" s="1" customFormat="1">
      <c r="D260" s="5"/>
      <c r="E260" s="5"/>
      <c r="F260" s="5"/>
      <c r="G260" s="5"/>
      <c r="H260" s="5"/>
      <c r="O260" s="3"/>
      <c r="P260" s="65">
        <v>124.5</v>
      </c>
      <c r="Q260" s="65">
        <f t="shared" si="9"/>
        <v>4.6395893748368842E-28</v>
      </c>
      <c r="R260" s="65">
        <f t="shared" si="10"/>
        <v>1</v>
      </c>
      <c r="S260" s="65">
        <f t="shared" si="11"/>
        <v>0.69867526634026544</v>
      </c>
      <c r="T260" s="65"/>
      <c r="U260" s="65"/>
      <c r="V260" s="55"/>
    </row>
    <row r="261" spans="4:22" s="1" customFormat="1">
      <c r="D261" s="5"/>
      <c r="E261" s="5"/>
      <c r="F261" s="5"/>
      <c r="G261" s="5"/>
      <c r="H261" s="5"/>
      <c r="O261" s="3"/>
      <c r="P261" s="66">
        <v>125</v>
      </c>
      <c r="Q261" s="65">
        <f t="shared" si="9"/>
        <v>3.275852059450221E-28</v>
      </c>
      <c r="R261" s="65">
        <f t="shared" si="10"/>
        <v>1</v>
      </c>
      <c r="S261" s="65">
        <f t="shared" si="11"/>
        <v>0.69976823945914723</v>
      </c>
      <c r="T261" s="65"/>
      <c r="U261" s="65"/>
      <c r="V261" s="55"/>
    </row>
    <row r="262" spans="4:22" s="1" customFormat="1">
      <c r="D262" s="5"/>
      <c r="E262" s="5"/>
      <c r="F262" s="5"/>
      <c r="G262" s="5"/>
      <c r="H262" s="5"/>
      <c r="O262" s="3"/>
      <c r="P262" s="65">
        <v>125.5</v>
      </c>
      <c r="Q262" s="65">
        <f t="shared" si="9"/>
        <v>2.311688215052337E-28</v>
      </c>
      <c r="R262" s="65">
        <f t="shared" si="10"/>
        <v>1</v>
      </c>
      <c r="S262" s="65">
        <f t="shared" si="11"/>
        <v>0.70085854896527799</v>
      </c>
      <c r="T262" s="65"/>
      <c r="U262" s="65"/>
      <c r="V262" s="55"/>
    </row>
    <row r="263" spans="4:22" s="1" customFormat="1">
      <c r="D263" s="5"/>
      <c r="E263" s="5"/>
      <c r="F263" s="5"/>
      <c r="G263" s="5"/>
      <c r="H263" s="5"/>
      <c r="O263" s="3"/>
      <c r="P263" s="66">
        <v>126</v>
      </c>
      <c r="Q263" s="65">
        <f t="shared" si="9"/>
        <v>1.6304034252703581E-28</v>
      </c>
      <c r="R263" s="65">
        <f t="shared" si="10"/>
        <v>1</v>
      </c>
      <c r="S263" s="65">
        <f t="shared" si="11"/>
        <v>0.7019462119233294</v>
      </c>
      <c r="T263" s="65"/>
      <c r="U263" s="65"/>
      <c r="V263" s="55"/>
    </row>
    <row r="264" spans="4:22" s="1" customFormat="1">
      <c r="D264" s="5"/>
      <c r="E264" s="5"/>
      <c r="F264" s="5"/>
      <c r="G264" s="5"/>
      <c r="H264" s="5"/>
      <c r="O264" s="3"/>
      <c r="P264" s="65">
        <v>126.5</v>
      </c>
      <c r="Q264" s="65">
        <f t="shared" si="9"/>
        <v>1.1492707000472537E-28</v>
      </c>
      <c r="R264" s="65">
        <f t="shared" si="10"/>
        <v>1</v>
      </c>
      <c r="S264" s="65">
        <f t="shared" si="11"/>
        <v>0.70303124522144356</v>
      </c>
      <c r="T264" s="65"/>
      <c r="U264" s="65"/>
      <c r="V264" s="55"/>
    </row>
    <row r="265" spans="4:22" s="1" customFormat="1">
      <c r="D265" s="5"/>
      <c r="E265" s="5"/>
      <c r="F265" s="5"/>
      <c r="G265" s="5"/>
      <c r="H265" s="5"/>
      <c r="O265" s="3"/>
      <c r="P265" s="66">
        <v>127</v>
      </c>
      <c r="Q265" s="65">
        <f t="shared" si="9"/>
        <v>8.0967665257867516E-29</v>
      </c>
      <c r="R265" s="65">
        <f t="shared" si="10"/>
        <v>1</v>
      </c>
      <c r="S265" s="65">
        <f t="shared" si="11"/>
        <v>0.70411366557374955</v>
      </c>
      <c r="T265" s="65"/>
      <c r="U265" s="65"/>
      <c r="V265" s="55"/>
    </row>
    <row r="266" spans="4:22" s="1" customFormat="1">
      <c r="D266" s="5"/>
      <c r="E266" s="5"/>
      <c r="F266" s="5"/>
      <c r="G266" s="5"/>
      <c r="H266" s="5"/>
      <c r="O266" s="3"/>
      <c r="P266" s="65">
        <v>127.5</v>
      </c>
      <c r="Q266" s="65">
        <f t="shared" si="9"/>
        <v>5.7011636862789885E-29</v>
      </c>
      <c r="R266" s="65">
        <f t="shared" si="10"/>
        <v>1</v>
      </c>
      <c r="S266" s="65">
        <f t="shared" si="11"/>
        <v>0.70519348952283412</v>
      </c>
      <c r="T266" s="65"/>
      <c r="U266" s="65"/>
      <c r="V266" s="55"/>
    </row>
    <row r="267" spans="4:22" s="1" customFormat="1">
      <c r="D267" s="5"/>
      <c r="E267" s="5"/>
      <c r="F267" s="5"/>
      <c r="G267" s="5"/>
      <c r="H267" s="5"/>
      <c r="O267" s="3"/>
      <c r="P267" s="66">
        <v>128</v>
      </c>
      <c r="Q267" s="65">
        <f t="shared" si="9"/>
        <v>4.012163280581568E-29</v>
      </c>
      <c r="R267" s="65">
        <f t="shared" si="10"/>
        <v>1</v>
      </c>
      <c r="S267" s="65">
        <f t="shared" si="11"/>
        <v>0.70627073344216651</v>
      </c>
      <c r="T267" s="65"/>
      <c r="U267" s="65"/>
      <c r="V267" s="55"/>
    </row>
    <row r="268" spans="4:22" s="1" customFormat="1">
      <c r="D268" s="5"/>
      <c r="E268" s="5"/>
      <c r="F268" s="5"/>
      <c r="G268" s="5"/>
      <c r="H268" s="5"/>
      <c r="O268" s="3"/>
      <c r="P268" s="65">
        <v>128.5</v>
      </c>
      <c r="Q268" s="65">
        <f t="shared" ref="Q268:Q331" si="12">$B$4*((1/$B$5)^$B$4)*(P268^($B$4-1))*EXP(-((P268/$B$5)^$B$4))</f>
        <v>2.822002936062868E-29</v>
      </c>
      <c r="R268" s="65">
        <f t="shared" ref="R268:R331" si="13">1-EXP(-((P268/$B$5)^$B$4))</f>
        <v>1</v>
      </c>
      <c r="S268" s="65">
        <f t="shared" ref="S268:S331" si="14">$B$4*((1/$B$5)^$B$4)*(P268^($B$4-1))</f>
        <v>0.70734541353848168</v>
      </c>
      <c r="T268" s="65"/>
      <c r="U268" s="65"/>
      <c r="V268" s="55"/>
    </row>
    <row r="269" spans="4:22" s="1" customFormat="1">
      <c r="D269" s="5"/>
      <c r="E269" s="5"/>
      <c r="F269" s="5"/>
      <c r="G269" s="5"/>
      <c r="H269" s="5"/>
      <c r="O269" s="3"/>
      <c r="P269" s="66">
        <v>129</v>
      </c>
      <c r="Q269" s="65">
        <f t="shared" si="12"/>
        <v>1.9838127278163918E-29</v>
      </c>
      <c r="R269" s="65">
        <f t="shared" si="13"/>
        <v>1</v>
      </c>
      <c r="S269" s="65">
        <f t="shared" si="14"/>
        <v>0.70841754585411776</v>
      </c>
      <c r="T269" s="65"/>
      <c r="U269" s="65"/>
      <c r="V269" s="55"/>
    </row>
    <row r="270" spans="4:22" s="1" customFormat="1">
      <c r="D270" s="5"/>
      <c r="E270" s="5"/>
      <c r="F270" s="5"/>
      <c r="G270" s="5"/>
      <c r="H270" s="5"/>
      <c r="O270" s="3"/>
      <c r="P270" s="65">
        <v>129.5</v>
      </c>
      <c r="Q270" s="65">
        <f t="shared" si="12"/>
        <v>1.3938267764221863E-29</v>
      </c>
      <c r="R270" s="65">
        <f t="shared" si="13"/>
        <v>1</v>
      </c>
      <c r="S270" s="65">
        <f t="shared" si="14"/>
        <v>0.70948714626931608</v>
      </c>
      <c r="T270" s="65"/>
      <c r="U270" s="65"/>
      <c r="V270" s="55"/>
    </row>
    <row r="271" spans="4:22" s="1" customFormat="1">
      <c r="D271" s="5"/>
      <c r="E271" s="5"/>
      <c r="F271" s="5"/>
      <c r="G271" s="5"/>
      <c r="H271" s="5"/>
      <c r="O271" s="3"/>
      <c r="P271" s="66">
        <v>130</v>
      </c>
      <c r="Q271" s="65">
        <f t="shared" si="12"/>
        <v>9.7877399526340648E-30</v>
      </c>
      <c r="R271" s="65">
        <f t="shared" si="13"/>
        <v>1</v>
      </c>
      <c r="S271" s="65">
        <f t="shared" si="14"/>
        <v>0.71055423050447486</v>
      </c>
      <c r="T271" s="65"/>
      <c r="U271" s="65"/>
      <c r="V271" s="55"/>
    </row>
    <row r="272" spans="4:22" s="1" customFormat="1">
      <c r="D272" s="5"/>
      <c r="E272" s="5"/>
      <c r="F272" s="5"/>
      <c r="G272" s="5"/>
      <c r="H272" s="5"/>
      <c r="O272" s="3"/>
      <c r="P272" s="65">
        <v>130.5</v>
      </c>
      <c r="Q272" s="65">
        <f t="shared" si="12"/>
        <v>6.8694519933593016E-30</v>
      </c>
      <c r="R272" s="65">
        <f t="shared" si="13"/>
        <v>1</v>
      </c>
      <c r="S272" s="65">
        <f t="shared" si="14"/>
        <v>0.71161881412236905</v>
      </c>
      <c r="T272" s="65"/>
      <c r="U272" s="65"/>
      <c r="V272" s="55"/>
    </row>
    <row r="273" spans="4:22" s="1" customFormat="1">
      <c r="D273" s="5"/>
      <c r="E273" s="5"/>
      <c r="F273" s="5"/>
      <c r="G273" s="5"/>
      <c r="H273" s="5"/>
      <c r="O273" s="3"/>
      <c r="P273" s="66">
        <v>131</v>
      </c>
      <c r="Q273" s="65">
        <f t="shared" si="12"/>
        <v>4.8186832095496799E-30</v>
      </c>
      <c r="R273" s="65">
        <f t="shared" si="13"/>
        <v>1</v>
      </c>
      <c r="S273" s="65">
        <f t="shared" si="14"/>
        <v>0.71268091253032595</v>
      </c>
      <c r="T273" s="65"/>
      <c r="U273" s="65"/>
      <c r="V273" s="55"/>
    </row>
    <row r="274" spans="4:22" s="1" customFormat="1">
      <c r="D274" s="5"/>
      <c r="E274" s="5"/>
      <c r="F274" s="5"/>
      <c r="G274" s="5"/>
      <c r="H274" s="5"/>
      <c r="O274" s="3"/>
      <c r="P274" s="65">
        <v>131.5</v>
      </c>
      <c r="Q274" s="65">
        <f t="shared" si="12"/>
        <v>3.3783281191109377E-30</v>
      </c>
      <c r="R274" s="65">
        <f t="shared" si="13"/>
        <v>1</v>
      </c>
      <c r="S274" s="65">
        <f t="shared" si="14"/>
        <v>0.71374054098236528</v>
      </c>
      <c r="T274" s="65"/>
      <c r="U274" s="65"/>
      <c r="V274" s="55"/>
    </row>
    <row r="275" spans="4:22" s="1" customFormat="1">
      <c r="D275" s="5"/>
      <c r="E275" s="5"/>
      <c r="F275" s="5"/>
      <c r="G275" s="5"/>
      <c r="H275" s="5"/>
      <c r="O275" s="3"/>
      <c r="P275" s="66">
        <v>132</v>
      </c>
      <c r="Q275" s="65">
        <f t="shared" si="12"/>
        <v>2.3672438824106901E-30</v>
      </c>
      <c r="R275" s="65">
        <f t="shared" si="13"/>
        <v>1</v>
      </c>
      <c r="S275" s="65">
        <f t="shared" si="14"/>
        <v>0.71479771458130081</v>
      </c>
      <c r="T275" s="65"/>
      <c r="U275" s="65"/>
      <c r="V275" s="55"/>
    </row>
    <row r="276" spans="4:22" s="1" customFormat="1">
      <c r="D276" s="5"/>
      <c r="E276" s="5"/>
      <c r="F276" s="5"/>
      <c r="G276" s="5"/>
      <c r="H276" s="5"/>
      <c r="O276" s="3"/>
      <c r="P276" s="65">
        <v>132.5</v>
      </c>
      <c r="Q276" s="65">
        <f t="shared" si="12"/>
        <v>1.6578775491919359E-30</v>
      </c>
      <c r="R276" s="65">
        <f t="shared" si="13"/>
        <v>1</v>
      </c>
      <c r="S276" s="65">
        <f t="shared" si="14"/>
        <v>0.71585244828080608</v>
      </c>
      <c r="T276" s="65"/>
      <c r="U276" s="65"/>
      <c r="V276" s="55"/>
    </row>
    <row r="277" spans="4:22" s="1" customFormat="1">
      <c r="D277" s="5"/>
      <c r="E277" s="5"/>
      <c r="F277" s="5"/>
      <c r="G277" s="5"/>
      <c r="H277" s="5"/>
      <c r="O277" s="3"/>
      <c r="P277" s="66">
        <v>133</v>
      </c>
      <c r="Q277" s="65">
        <f t="shared" si="12"/>
        <v>1.1604614476515612E-30</v>
      </c>
      <c r="R277" s="65">
        <f t="shared" si="13"/>
        <v>1</v>
      </c>
      <c r="S277" s="65">
        <f t="shared" si="14"/>
        <v>0.71690475688744337</v>
      </c>
      <c r="T277" s="65"/>
      <c r="U277" s="65"/>
      <c r="V277" s="55"/>
    </row>
    <row r="278" spans="4:22" s="1" customFormat="1">
      <c r="D278" s="5"/>
      <c r="E278" s="5"/>
      <c r="F278" s="5"/>
      <c r="G278" s="5"/>
      <c r="H278" s="5"/>
      <c r="O278" s="3"/>
      <c r="P278" s="65">
        <v>133.5</v>
      </c>
      <c r="Q278" s="65">
        <f t="shared" si="12"/>
        <v>8.1185476873821167E-31</v>
      </c>
      <c r="R278" s="65">
        <f t="shared" si="13"/>
        <v>1</v>
      </c>
      <c r="S278" s="65">
        <f t="shared" si="14"/>
        <v>0.71795465506265799</v>
      </c>
      <c r="T278" s="65"/>
      <c r="U278" s="65"/>
      <c r="V278" s="55"/>
    </row>
    <row r="279" spans="4:22" s="1" customFormat="1">
      <c r="D279" s="5"/>
      <c r="E279" s="5"/>
      <c r="F279" s="5"/>
      <c r="G279" s="5"/>
      <c r="H279" s="5"/>
      <c r="O279" s="3"/>
      <c r="P279" s="66">
        <v>134</v>
      </c>
      <c r="Q279" s="65">
        <f t="shared" si="12"/>
        <v>5.6766991312409375E-31</v>
      </c>
      <c r="R279" s="65">
        <f t="shared" si="13"/>
        <v>1</v>
      </c>
      <c r="S279" s="65">
        <f t="shared" si="14"/>
        <v>0.71900215732473827</v>
      </c>
      <c r="T279" s="65"/>
      <c r="U279" s="65"/>
      <c r="V279" s="55"/>
    </row>
    <row r="280" spans="4:22" s="1" customFormat="1">
      <c r="D280" s="5"/>
      <c r="E280" s="5"/>
      <c r="F280" s="5"/>
      <c r="G280" s="5"/>
      <c r="H280" s="5"/>
      <c r="O280" s="3"/>
      <c r="P280" s="65">
        <v>134.5</v>
      </c>
      <c r="Q280" s="65">
        <f t="shared" si="12"/>
        <v>3.9671977252724496E-31</v>
      </c>
      <c r="R280" s="65">
        <f t="shared" si="13"/>
        <v>1</v>
      </c>
      <c r="S280" s="65">
        <f t="shared" si="14"/>
        <v>0.72004727805074187</v>
      </c>
      <c r="T280" s="65"/>
      <c r="U280" s="65"/>
      <c r="V280" s="55"/>
    </row>
    <row r="281" spans="4:22" s="1" customFormat="1">
      <c r="D281" s="5"/>
      <c r="E281" s="5"/>
      <c r="F281" s="5"/>
      <c r="G281" s="5"/>
      <c r="H281" s="5"/>
      <c r="O281" s="3"/>
      <c r="P281" s="66">
        <v>135</v>
      </c>
      <c r="Q281" s="65">
        <f t="shared" si="12"/>
        <v>2.7710399502600716E-31</v>
      </c>
      <c r="R281" s="65">
        <f t="shared" si="13"/>
        <v>1</v>
      </c>
      <c r="S281" s="65">
        <f t="shared" si="14"/>
        <v>0.72109003147838824</v>
      </c>
      <c r="T281" s="65"/>
      <c r="U281" s="65"/>
      <c r="V281" s="55"/>
    </row>
    <row r="282" spans="4:22" s="1" customFormat="1">
      <c r="D282" s="5"/>
      <c r="E282" s="5"/>
      <c r="F282" s="5"/>
      <c r="G282" s="5"/>
      <c r="H282" s="5"/>
      <c r="O282" s="3"/>
      <c r="P282" s="65">
        <v>135.5</v>
      </c>
      <c r="Q282" s="65">
        <f t="shared" si="12"/>
        <v>1.9345200230867585E-31</v>
      </c>
      <c r="R282" s="65">
        <f t="shared" si="13"/>
        <v>1</v>
      </c>
      <c r="S282" s="65">
        <f t="shared" si="14"/>
        <v>0.72213043170792068</v>
      </c>
      <c r="T282" s="65"/>
      <c r="U282" s="65"/>
      <c r="V282" s="55"/>
    </row>
    <row r="283" spans="4:22" s="1" customFormat="1">
      <c r="D283" s="5"/>
      <c r="E283" s="5"/>
      <c r="F283" s="5"/>
      <c r="G283" s="5"/>
      <c r="H283" s="5"/>
      <c r="O283" s="3"/>
      <c r="P283" s="66">
        <v>136</v>
      </c>
      <c r="Q283" s="65">
        <f t="shared" si="12"/>
        <v>1.3498195043881183E-31</v>
      </c>
      <c r="R283" s="65">
        <f t="shared" si="13"/>
        <v>1</v>
      </c>
      <c r="S283" s="65">
        <f t="shared" si="14"/>
        <v>0.72316849270393413</v>
      </c>
      <c r="T283" s="65"/>
      <c r="U283" s="65"/>
      <c r="V283" s="55"/>
    </row>
    <row r="284" spans="4:22" s="1" customFormat="1">
      <c r="D284" s="5"/>
      <c r="E284" s="5"/>
      <c r="F284" s="5"/>
      <c r="G284" s="5"/>
      <c r="H284" s="5"/>
      <c r="O284" s="3"/>
      <c r="P284" s="65">
        <v>136.5</v>
      </c>
      <c r="Q284" s="65">
        <f t="shared" si="12"/>
        <v>9.4134911916120334E-32</v>
      </c>
      <c r="R284" s="65">
        <f t="shared" si="13"/>
        <v>1</v>
      </c>
      <c r="S284" s="65">
        <f t="shared" si="14"/>
        <v>0.72420422829717512</v>
      </c>
      <c r="T284" s="65"/>
      <c r="U284" s="65"/>
      <c r="V284" s="55"/>
    </row>
    <row r="285" spans="4:22" s="1" customFormat="1">
      <c r="D285" s="5"/>
      <c r="E285" s="5"/>
      <c r="F285" s="5"/>
      <c r="G285" s="5"/>
      <c r="H285" s="5"/>
      <c r="O285" s="3"/>
      <c r="P285" s="66">
        <v>137</v>
      </c>
      <c r="Q285" s="65">
        <f t="shared" si="12"/>
        <v>6.5614347351851756E-32</v>
      </c>
      <c r="R285" s="65">
        <f t="shared" si="13"/>
        <v>1</v>
      </c>
      <c r="S285" s="65">
        <f t="shared" si="14"/>
        <v>0.72523765218630898</v>
      </c>
      <c r="T285" s="65"/>
      <c r="U285" s="65"/>
      <c r="V285" s="55"/>
    </row>
    <row r="286" spans="4:22" s="1" customFormat="1">
      <c r="D286" s="5"/>
      <c r="E286" s="5"/>
      <c r="F286" s="5"/>
      <c r="G286" s="5"/>
      <c r="H286" s="5"/>
      <c r="O286" s="3"/>
      <c r="P286" s="65">
        <v>137.5</v>
      </c>
      <c r="Q286" s="65">
        <f t="shared" si="12"/>
        <v>4.5710976052268805E-32</v>
      </c>
      <c r="R286" s="65">
        <f t="shared" si="13"/>
        <v>1</v>
      </c>
      <c r="S286" s="65">
        <f t="shared" si="14"/>
        <v>0.72626877793965772</v>
      </c>
      <c r="T286" s="65"/>
      <c r="U286" s="65"/>
      <c r="V286" s="55"/>
    </row>
    <row r="287" spans="4:22" s="1" customFormat="1">
      <c r="D287" s="5"/>
      <c r="E287" s="5"/>
      <c r="F287" s="5"/>
      <c r="G287" s="5"/>
      <c r="H287" s="5"/>
      <c r="O287" s="3"/>
      <c r="P287" s="66">
        <v>138</v>
      </c>
      <c r="Q287" s="65">
        <f t="shared" si="12"/>
        <v>3.1828507824052731E-32</v>
      </c>
      <c r="R287" s="65">
        <f t="shared" si="13"/>
        <v>1</v>
      </c>
      <c r="S287" s="65">
        <f t="shared" si="14"/>
        <v>0.72729761899690959</v>
      </c>
      <c r="T287" s="65"/>
      <c r="U287" s="65"/>
      <c r="V287" s="55"/>
    </row>
    <row r="288" spans="4:22" s="1" customFormat="1">
      <c r="D288" s="5"/>
      <c r="E288" s="5"/>
      <c r="F288" s="5"/>
      <c r="G288" s="5"/>
      <c r="H288" s="5"/>
      <c r="O288" s="3"/>
      <c r="P288" s="65">
        <v>138.5</v>
      </c>
      <c r="Q288" s="65">
        <f t="shared" si="12"/>
        <v>2.2150660249491447E-32</v>
      </c>
      <c r="R288" s="65">
        <f t="shared" si="13"/>
        <v>1</v>
      </c>
      <c r="S288" s="65">
        <f t="shared" si="14"/>
        <v>0.72832418867079984</v>
      </c>
      <c r="T288" s="65"/>
      <c r="U288" s="65"/>
      <c r="V288" s="55"/>
    </row>
    <row r="289" spans="4:22" s="1" customFormat="1">
      <c r="D289" s="5"/>
      <c r="E289" s="5"/>
      <c r="F289" s="5"/>
      <c r="G289" s="5"/>
      <c r="H289" s="5"/>
      <c r="O289" s="3"/>
      <c r="P289" s="66">
        <v>139</v>
      </c>
      <c r="Q289" s="65">
        <f t="shared" si="12"/>
        <v>1.540750063477411E-32</v>
      </c>
      <c r="R289" s="65">
        <f t="shared" si="13"/>
        <v>1</v>
      </c>
      <c r="S289" s="65">
        <f t="shared" si="14"/>
        <v>0.72934850014876351</v>
      </c>
      <c r="T289" s="65"/>
      <c r="U289" s="65"/>
      <c r="V289" s="55"/>
    </row>
    <row r="290" spans="4:22" s="1" customFormat="1">
      <c r="D290" s="5"/>
      <c r="E290" s="5"/>
      <c r="F290" s="5"/>
      <c r="G290" s="5"/>
      <c r="H290" s="5"/>
      <c r="O290" s="3"/>
      <c r="P290" s="65">
        <v>139.5</v>
      </c>
      <c r="Q290" s="65">
        <f t="shared" si="12"/>
        <v>1.0711575141561309E-32</v>
      </c>
      <c r="R290" s="65">
        <f t="shared" si="13"/>
        <v>1</v>
      </c>
      <c r="S290" s="65">
        <f t="shared" si="14"/>
        <v>0.73037056649456045</v>
      </c>
      <c r="T290" s="65"/>
      <c r="U290" s="65"/>
      <c r="V290" s="55"/>
    </row>
    <row r="291" spans="4:22" s="1" customFormat="1">
      <c r="D291" s="5"/>
      <c r="E291" s="5"/>
      <c r="F291" s="5"/>
      <c r="G291" s="5"/>
      <c r="H291" s="5"/>
      <c r="O291" s="3"/>
      <c r="P291" s="66">
        <v>140</v>
      </c>
      <c r="Q291" s="65">
        <f t="shared" si="12"/>
        <v>7.4430444207657421E-33</v>
      </c>
      <c r="R291" s="65">
        <f t="shared" si="13"/>
        <v>1</v>
      </c>
      <c r="S291" s="65">
        <f t="shared" si="14"/>
        <v>0.73139040064987393</v>
      </c>
      <c r="T291" s="65"/>
      <c r="U291" s="65"/>
      <c r="V291" s="55"/>
    </row>
    <row r="292" spans="4:22" s="1" customFormat="1">
      <c r="D292" s="5"/>
      <c r="E292" s="5"/>
      <c r="F292" s="5"/>
      <c r="G292" s="5"/>
      <c r="H292" s="5"/>
      <c r="O292" s="3"/>
      <c r="P292" s="65">
        <v>140.5</v>
      </c>
      <c r="Q292" s="65">
        <f t="shared" si="12"/>
        <v>5.1692139743936134E-33</v>
      </c>
      <c r="R292" s="65">
        <f t="shared" si="13"/>
        <v>1</v>
      </c>
      <c r="S292" s="65">
        <f t="shared" si="14"/>
        <v>0.73240801543588308</v>
      </c>
      <c r="T292" s="65"/>
      <c r="U292" s="65"/>
      <c r="V292" s="55"/>
    </row>
    <row r="293" spans="4:22" s="1" customFormat="1">
      <c r="D293" s="5"/>
      <c r="E293" s="5"/>
      <c r="F293" s="5"/>
      <c r="G293" s="5"/>
      <c r="H293" s="5"/>
      <c r="O293" s="3"/>
      <c r="P293" s="66">
        <v>141</v>
      </c>
      <c r="Q293" s="65">
        <f t="shared" si="12"/>
        <v>3.5881908223093268E-33</v>
      </c>
      <c r="R293" s="65">
        <f t="shared" si="13"/>
        <v>1</v>
      </c>
      <c r="S293" s="65">
        <f t="shared" si="14"/>
        <v>0.73342342355480816</v>
      </c>
      <c r="T293" s="65"/>
      <c r="U293" s="65"/>
      <c r="V293" s="55"/>
    </row>
    <row r="294" spans="4:22" s="1" customFormat="1">
      <c r="D294" s="5"/>
      <c r="E294" s="5"/>
      <c r="F294" s="5"/>
      <c r="G294" s="5"/>
      <c r="H294" s="5"/>
      <c r="O294" s="3"/>
      <c r="P294" s="65">
        <v>141.5</v>
      </c>
      <c r="Q294" s="65">
        <f t="shared" si="12"/>
        <v>2.4894543557509647E-33</v>
      </c>
      <c r="R294" s="65">
        <f t="shared" si="13"/>
        <v>1</v>
      </c>
      <c r="S294" s="65">
        <f t="shared" si="14"/>
        <v>0.73443663759143407</v>
      </c>
      <c r="T294" s="65"/>
      <c r="U294" s="65"/>
      <c r="V294" s="55"/>
    </row>
    <row r="295" spans="4:22" s="1" customFormat="1">
      <c r="D295" s="5"/>
      <c r="E295" s="5"/>
      <c r="F295" s="5"/>
      <c r="G295" s="5"/>
      <c r="H295" s="5"/>
      <c r="O295" s="3"/>
      <c r="P295" s="66">
        <v>142</v>
      </c>
      <c r="Q295" s="65">
        <f t="shared" si="12"/>
        <v>1.7262786935231601E-33</v>
      </c>
      <c r="R295" s="65">
        <f t="shared" si="13"/>
        <v>1</v>
      </c>
      <c r="S295" s="65">
        <f t="shared" si="14"/>
        <v>0.73544767001460432</v>
      </c>
      <c r="T295" s="65"/>
      <c r="U295" s="65"/>
      <c r="V295" s="55"/>
    </row>
    <row r="296" spans="4:22" s="1" customFormat="1">
      <c r="D296" s="5"/>
      <c r="E296" s="5"/>
      <c r="F296" s="5"/>
      <c r="G296" s="5"/>
      <c r="H296" s="5"/>
      <c r="O296" s="3"/>
      <c r="P296" s="65">
        <v>142.5</v>
      </c>
      <c r="Q296" s="65">
        <f t="shared" si="12"/>
        <v>1.196454660224115E-33</v>
      </c>
      <c r="R296" s="65">
        <f t="shared" si="13"/>
        <v>1</v>
      </c>
      <c r="S296" s="65">
        <f t="shared" si="14"/>
        <v>0.73645653317869519</v>
      </c>
      <c r="T296" s="65"/>
      <c r="U296" s="65"/>
      <c r="V296" s="55"/>
    </row>
    <row r="297" spans="4:22" s="1" customFormat="1">
      <c r="D297" s="5"/>
      <c r="E297" s="5"/>
      <c r="F297" s="5"/>
      <c r="G297" s="5"/>
      <c r="H297" s="5"/>
      <c r="O297" s="3"/>
      <c r="P297" s="66">
        <v>143</v>
      </c>
      <c r="Q297" s="65">
        <f t="shared" si="12"/>
        <v>8.2882083183672309E-34</v>
      </c>
      <c r="R297" s="65">
        <f t="shared" si="13"/>
        <v>1</v>
      </c>
      <c r="S297" s="65">
        <f t="shared" si="14"/>
        <v>0.73746323932506264</v>
      </c>
      <c r="T297" s="65"/>
      <c r="U297" s="65"/>
      <c r="V297" s="55"/>
    </row>
    <row r="298" spans="4:22" s="1" customFormat="1">
      <c r="D298" s="5"/>
      <c r="E298" s="5"/>
      <c r="F298" s="5"/>
      <c r="G298" s="5"/>
      <c r="H298" s="5"/>
      <c r="O298" s="3"/>
      <c r="P298" s="65">
        <v>143.5</v>
      </c>
      <c r="Q298" s="65">
        <f t="shared" si="12"/>
        <v>5.7385825020380349E-34</v>
      </c>
      <c r="R298" s="65">
        <f t="shared" si="13"/>
        <v>1</v>
      </c>
      <c r="S298" s="65">
        <f t="shared" si="14"/>
        <v>0.73846780058346839</v>
      </c>
      <c r="T298" s="65"/>
      <c r="U298" s="65"/>
      <c r="V298" s="55"/>
    </row>
    <row r="299" spans="4:22" s="1" customFormat="1">
      <c r="D299" s="5"/>
      <c r="E299" s="5"/>
      <c r="F299" s="5"/>
      <c r="G299" s="5"/>
      <c r="H299" s="5"/>
      <c r="O299" s="3"/>
      <c r="P299" s="66">
        <v>144</v>
      </c>
      <c r="Q299" s="65">
        <f t="shared" si="12"/>
        <v>3.9712629044591339E-34</v>
      </c>
      <c r="R299" s="65">
        <f t="shared" si="13"/>
        <v>1</v>
      </c>
      <c r="S299" s="65">
        <f t="shared" si="14"/>
        <v>0.73947022897348125</v>
      </c>
      <c r="T299" s="65"/>
      <c r="U299" s="65"/>
      <c r="V299" s="55"/>
    </row>
    <row r="300" spans="4:22" s="1" customFormat="1">
      <c r="D300" s="5"/>
      <c r="E300" s="5"/>
      <c r="F300" s="5"/>
      <c r="G300" s="5"/>
      <c r="H300" s="5"/>
      <c r="O300" s="3"/>
      <c r="P300" s="65">
        <v>144.5</v>
      </c>
      <c r="Q300" s="65">
        <f t="shared" si="12"/>
        <v>2.746838729993059E-34</v>
      </c>
      <c r="R300" s="65">
        <f t="shared" si="13"/>
        <v>1</v>
      </c>
      <c r="S300" s="65">
        <f t="shared" si="14"/>
        <v>0.74047053640585803</v>
      </c>
      <c r="T300" s="65"/>
      <c r="U300" s="65"/>
      <c r="V300" s="55"/>
    </row>
    <row r="301" spans="4:22" s="1" customFormat="1">
      <c r="D301" s="5"/>
      <c r="E301" s="5"/>
      <c r="F301" s="5"/>
      <c r="G301" s="5"/>
      <c r="H301" s="5"/>
      <c r="O301" s="3"/>
      <c r="P301" s="66">
        <v>145</v>
      </c>
      <c r="Q301" s="65">
        <f t="shared" si="12"/>
        <v>1.8989724876110944E-34</v>
      </c>
      <c r="R301" s="65">
        <f t="shared" si="13"/>
        <v>1</v>
      </c>
      <c r="S301" s="65">
        <f t="shared" si="14"/>
        <v>0.74146873468390018</v>
      </c>
      <c r="T301" s="65"/>
      <c r="U301" s="65"/>
      <c r="V301" s="55"/>
    </row>
    <row r="302" spans="4:22" s="1" customFormat="1">
      <c r="D302" s="5"/>
      <c r="E302" s="5"/>
      <c r="F302" s="5"/>
      <c r="G302" s="5"/>
      <c r="H302" s="5"/>
      <c r="O302" s="3"/>
      <c r="P302" s="65">
        <v>145.5</v>
      </c>
      <c r="Q302" s="65">
        <f t="shared" si="12"/>
        <v>1.3121565150715805E-34</v>
      </c>
      <c r="R302" s="65">
        <f t="shared" si="13"/>
        <v>1</v>
      </c>
      <c r="S302" s="65">
        <f t="shared" si="14"/>
        <v>0.74246483550479059</v>
      </c>
      <c r="T302" s="65"/>
      <c r="U302" s="65"/>
      <c r="V302" s="55"/>
    </row>
    <row r="303" spans="4:22" s="1" customFormat="1">
      <c r="D303" s="5"/>
      <c r="E303" s="5"/>
      <c r="F303" s="5"/>
      <c r="G303" s="5"/>
      <c r="H303" s="5"/>
      <c r="O303" s="3"/>
      <c r="P303" s="66">
        <v>146</v>
      </c>
      <c r="Q303" s="65">
        <f t="shared" si="12"/>
        <v>9.0622186297794492E-35</v>
      </c>
      <c r="R303" s="65">
        <f t="shared" si="13"/>
        <v>1</v>
      </c>
      <c r="S303" s="65">
        <f t="shared" si="14"/>
        <v>0.74345885046090843</v>
      </c>
      <c r="T303" s="65"/>
      <c r="U303" s="65"/>
      <c r="V303" s="55"/>
    </row>
    <row r="304" spans="4:22" s="1" customFormat="1">
      <c r="D304" s="5"/>
      <c r="E304" s="5"/>
      <c r="F304" s="5"/>
      <c r="G304" s="5"/>
      <c r="H304" s="5"/>
      <c r="O304" s="3"/>
      <c r="P304" s="65">
        <v>146.5</v>
      </c>
      <c r="Q304" s="65">
        <f t="shared" si="12"/>
        <v>6.2555546310039195E-35</v>
      </c>
      <c r="R304" s="65">
        <f t="shared" si="13"/>
        <v>1</v>
      </c>
      <c r="S304" s="65">
        <f t="shared" si="14"/>
        <v>0.74445079104112444</v>
      </c>
      <c r="T304" s="65"/>
      <c r="U304" s="65"/>
      <c r="V304" s="55"/>
    </row>
    <row r="305" spans="4:22" s="1" customFormat="1">
      <c r="D305" s="5"/>
      <c r="E305" s="5"/>
      <c r="F305" s="5"/>
      <c r="G305" s="5"/>
      <c r="H305" s="5"/>
      <c r="O305" s="3"/>
      <c r="P305" s="66">
        <v>147</v>
      </c>
      <c r="Q305" s="65">
        <f t="shared" si="12"/>
        <v>4.3159853416880416E-35</v>
      </c>
      <c r="R305" s="65">
        <f t="shared" si="13"/>
        <v>1</v>
      </c>
      <c r="S305" s="65">
        <f t="shared" si="14"/>
        <v>0.74544066863207292</v>
      </c>
      <c r="T305" s="65"/>
      <c r="U305" s="65"/>
      <c r="V305" s="55"/>
    </row>
    <row r="306" spans="4:22" s="1" customFormat="1">
      <c r="D306" s="5"/>
      <c r="E306" s="5"/>
      <c r="F306" s="5"/>
      <c r="G306" s="5"/>
      <c r="H306" s="5"/>
      <c r="O306" s="3"/>
      <c r="P306" s="65">
        <v>147.5</v>
      </c>
      <c r="Q306" s="65">
        <f t="shared" si="12"/>
        <v>2.9763048705538335E-35</v>
      </c>
      <c r="R306" s="65">
        <f t="shared" si="13"/>
        <v>1</v>
      </c>
      <c r="S306" s="65">
        <f t="shared" si="14"/>
        <v>0.7464284945194084</v>
      </c>
      <c r="T306" s="65"/>
      <c r="U306" s="65"/>
      <c r="V306" s="55"/>
    </row>
    <row r="307" spans="4:22" s="1" customFormat="1">
      <c r="D307" s="5"/>
      <c r="E307" s="5"/>
      <c r="F307" s="5"/>
      <c r="G307" s="5"/>
      <c r="H307" s="5"/>
      <c r="O307" s="3"/>
      <c r="P307" s="66">
        <v>148</v>
      </c>
      <c r="Q307" s="65">
        <f t="shared" si="12"/>
        <v>2.0514391569166684E-35</v>
      </c>
      <c r="R307" s="65">
        <f t="shared" si="13"/>
        <v>1</v>
      </c>
      <c r="S307" s="65">
        <f t="shared" si="14"/>
        <v>0.7474142798890373</v>
      </c>
      <c r="T307" s="65"/>
      <c r="U307" s="65"/>
      <c r="V307" s="55"/>
    </row>
    <row r="308" spans="4:22" s="1" customFormat="1">
      <c r="D308" s="5"/>
      <c r="E308" s="5"/>
      <c r="F308" s="5"/>
      <c r="G308" s="5"/>
      <c r="H308" s="5"/>
      <c r="O308" s="3"/>
      <c r="P308" s="65">
        <v>148.5</v>
      </c>
      <c r="Q308" s="65">
        <f t="shared" si="12"/>
        <v>1.4132665940867437E-35</v>
      </c>
      <c r="R308" s="65">
        <f t="shared" si="13"/>
        <v>1</v>
      </c>
      <c r="S308" s="65">
        <f t="shared" si="14"/>
        <v>0.74839803582833586</v>
      </c>
      <c r="T308" s="65"/>
      <c r="U308" s="65"/>
      <c r="V308" s="55"/>
    </row>
    <row r="309" spans="4:22" s="1" customFormat="1">
      <c r="D309" s="5"/>
      <c r="E309" s="5"/>
      <c r="F309" s="5"/>
      <c r="G309" s="5"/>
      <c r="H309" s="5"/>
      <c r="O309" s="3"/>
      <c r="P309" s="66">
        <v>149</v>
      </c>
      <c r="Q309" s="65">
        <f t="shared" si="12"/>
        <v>9.7313753795053509E-36</v>
      </c>
      <c r="R309" s="65">
        <f t="shared" si="13"/>
        <v>1</v>
      </c>
      <c r="S309" s="65">
        <f t="shared" si="14"/>
        <v>0.7493797733273444</v>
      </c>
      <c r="T309" s="65"/>
      <c r="U309" s="65"/>
      <c r="V309" s="55"/>
    </row>
    <row r="310" spans="4:22" s="1" customFormat="1">
      <c r="D310" s="5"/>
      <c r="E310" s="5"/>
      <c r="F310" s="5"/>
      <c r="G310" s="5"/>
      <c r="H310" s="5"/>
      <c r="O310" s="3"/>
      <c r="P310" s="65">
        <v>149.5</v>
      </c>
      <c r="Q310" s="65">
        <f t="shared" si="12"/>
        <v>6.6974501011697809E-36</v>
      </c>
      <c r="R310" s="65">
        <f t="shared" si="13"/>
        <v>1</v>
      </c>
      <c r="S310" s="65">
        <f t="shared" si="14"/>
        <v>0.75035950327994694</v>
      </c>
      <c r="T310" s="65"/>
      <c r="U310" s="65"/>
      <c r="V310" s="55"/>
    </row>
    <row r="311" spans="4:22" s="1" customFormat="1">
      <c r="D311" s="5"/>
      <c r="E311" s="5"/>
      <c r="F311" s="5"/>
      <c r="G311" s="5"/>
      <c r="H311" s="5"/>
      <c r="O311" s="3"/>
      <c r="P311" s="66">
        <v>150</v>
      </c>
      <c r="Q311" s="65">
        <f t="shared" si="12"/>
        <v>4.6071284894862734E-36</v>
      </c>
      <c r="R311" s="65">
        <f t="shared" si="13"/>
        <v>1</v>
      </c>
      <c r="S311" s="65">
        <f t="shared" si="14"/>
        <v>0.75133723648502893</v>
      </c>
      <c r="T311" s="65"/>
      <c r="U311" s="65"/>
      <c r="V311" s="55"/>
    </row>
    <row r="312" spans="4:22" s="1" customFormat="1">
      <c r="D312" s="5"/>
      <c r="E312" s="5"/>
      <c r="F312" s="5"/>
      <c r="G312" s="5"/>
      <c r="H312" s="5"/>
      <c r="O312" s="3"/>
      <c r="P312" s="65">
        <v>150.5</v>
      </c>
      <c r="Q312" s="65">
        <f t="shared" si="12"/>
        <v>3.1676499624401231E-36</v>
      </c>
      <c r="R312" s="65">
        <f t="shared" si="13"/>
        <v>1</v>
      </c>
      <c r="S312" s="65">
        <f t="shared" si="14"/>
        <v>0.75231298364762189</v>
      </c>
      <c r="T312" s="65"/>
      <c r="U312" s="65"/>
      <c r="V312" s="55"/>
    </row>
    <row r="313" spans="4:22" s="1" customFormat="1">
      <c r="D313" s="5"/>
      <c r="E313" s="5"/>
      <c r="F313" s="5"/>
      <c r="G313" s="5"/>
      <c r="H313" s="5"/>
      <c r="O313" s="3"/>
      <c r="P313" s="66">
        <v>151</v>
      </c>
      <c r="Q313" s="65">
        <f t="shared" si="12"/>
        <v>2.1768600465155489E-36</v>
      </c>
      <c r="R313" s="65">
        <f t="shared" si="13"/>
        <v>1</v>
      </c>
      <c r="S313" s="65">
        <f t="shared" si="14"/>
        <v>0.75328675538002587</v>
      </c>
      <c r="T313" s="65"/>
      <c r="U313" s="65"/>
      <c r="V313" s="55"/>
    </row>
    <row r="314" spans="4:22" s="1" customFormat="1">
      <c r="D314" s="5"/>
      <c r="E314" s="5"/>
      <c r="F314" s="5"/>
      <c r="G314" s="5"/>
      <c r="H314" s="5"/>
      <c r="O314" s="3"/>
      <c r="P314" s="65">
        <v>151.5</v>
      </c>
      <c r="Q314" s="65">
        <f t="shared" si="12"/>
        <v>1.4952394170347761E-36</v>
      </c>
      <c r="R314" s="65">
        <f t="shared" si="13"/>
        <v>1</v>
      </c>
      <c r="S314" s="65">
        <f t="shared" si="14"/>
        <v>0.75425856220291743</v>
      </c>
      <c r="T314" s="65"/>
      <c r="U314" s="65"/>
      <c r="V314" s="55"/>
    </row>
    <row r="315" spans="4:22" s="1" customFormat="1">
      <c r="D315" s="5"/>
      <c r="E315" s="5"/>
      <c r="F315" s="5"/>
      <c r="G315" s="5"/>
      <c r="H315" s="5"/>
      <c r="O315" s="3"/>
      <c r="P315" s="66">
        <v>152</v>
      </c>
      <c r="Q315" s="65">
        <f t="shared" si="12"/>
        <v>1.0265457477202158E-36</v>
      </c>
      <c r="R315" s="65">
        <f t="shared" si="13"/>
        <v>1</v>
      </c>
      <c r="S315" s="65">
        <f t="shared" si="14"/>
        <v>0.75522841454644052</v>
      </c>
      <c r="T315" s="65"/>
      <c r="U315" s="65"/>
      <c r="V315" s="55"/>
    </row>
    <row r="316" spans="4:22" s="1" customFormat="1">
      <c r="D316" s="5"/>
      <c r="E316" s="5"/>
      <c r="F316" s="5"/>
      <c r="G316" s="5"/>
      <c r="H316" s="5"/>
      <c r="O316" s="3"/>
      <c r="P316" s="65">
        <v>152.5</v>
      </c>
      <c r="Q316" s="65">
        <f t="shared" si="12"/>
        <v>7.0442321019264898E-37</v>
      </c>
      <c r="R316" s="65">
        <f t="shared" si="13"/>
        <v>1</v>
      </c>
      <c r="S316" s="65">
        <f t="shared" si="14"/>
        <v>0.75619632275127957</v>
      </c>
      <c r="T316" s="65"/>
      <c r="U316" s="65"/>
      <c r="V316" s="55"/>
    </row>
    <row r="317" spans="4:22" s="1" customFormat="1">
      <c r="D317" s="5"/>
      <c r="E317" s="5"/>
      <c r="F317" s="5"/>
      <c r="G317" s="5"/>
      <c r="H317" s="5"/>
      <c r="O317" s="3"/>
      <c r="P317" s="66">
        <v>153</v>
      </c>
      <c r="Q317" s="65">
        <f t="shared" si="12"/>
        <v>4.8314469673256705E-37</v>
      </c>
      <c r="R317" s="65">
        <f t="shared" si="13"/>
        <v>1</v>
      </c>
      <c r="S317" s="65">
        <f t="shared" si="14"/>
        <v>0.75716229706971816</v>
      </c>
      <c r="T317" s="65"/>
      <c r="U317" s="65"/>
      <c r="V317" s="55"/>
    </row>
    <row r="318" spans="4:22" s="1" customFormat="1">
      <c r="D318" s="5"/>
      <c r="E318" s="5"/>
      <c r="F318" s="5"/>
      <c r="G318" s="5"/>
      <c r="H318" s="5"/>
      <c r="O318" s="3"/>
      <c r="P318" s="65">
        <v>153.5</v>
      </c>
      <c r="Q318" s="65">
        <f t="shared" si="12"/>
        <v>3.312145585809847E-37</v>
      </c>
      <c r="R318" s="65">
        <f t="shared" si="13"/>
        <v>1</v>
      </c>
      <c r="S318" s="65">
        <f t="shared" si="14"/>
        <v>0.75812634766668097</v>
      </c>
      <c r="T318" s="65"/>
      <c r="U318" s="65"/>
      <c r="V318" s="55"/>
    </row>
    <row r="319" spans="4:22" s="1" customFormat="1">
      <c r="D319" s="5"/>
      <c r="E319" s="5"/>
      <c r="F319" s="5"/>
      <c r="G319" s="5"/>
      <c r="H319" s="5"/>
      <c r="O319" s="3"/>
      <c r="P319" s="66">
        <v>154</v>
      </c>
      <c r="Q319" s="65">
        <f t="shared" si="12"/>
        <v>2.2695026233466996E-37</v>
      </c>
      <c r="R319" s="65">
        <f t="shared" si="13"/>
        <v>1</v>
      </c>
      <c r="S319" s="65">
        <f t="shared" si="14"/>
        <v>0.75908848462075962</v>
      </c>
      <c r="T319" s="65"/>
      <c r="U319" s="65"/>
      <c r="V319" s="55"/>
    </row>
    <row r="320" spans="4:22" s="1" customFormat="1">
      <c r="D320" s="5"/>
      <c r="E320" s="5"/>
      <c r="F320" s="5"/>
      <c r="G320" s="5"/>
      <c r="H320" s="5"/>
      <c r="O320" s="3"/>
      <c r="P320" s="65">
        <v>154.5</v>
      </c>
      <c r="Q320" s="65">
        <f t="shared" si="12"/>
        <v>1.5543236538331942E-37</v>
      </c>
      <c r="R320" s="65">
        <f t="shared" si="13"/>
        <v>1</v>
      </c>
      <c r="S320" s="65">
        <f t="shared" si="14"/>
        <v>0.76004871792522277</v>
      </c>
      <c r="T320" s="65"/>
      <c r="U320" s="65"/>
      <c r="V320" s="55"/>
    </row>
    <row r="321" spans="4:22" s="1" customFormat="1">
      <c r="D321" s="5"/>
      <c r="E321" s="5"/>
      <c r="F321" s="5"/>
      <c r="G321" s="5"/>
      <c r="H321" s="5"/>
      <c r="O321" s="3"/>
      <c r="P321" s="66">
        <v>155</v>
      </c>
      <c r="Q321" s="65">
        <f t="shared" si="12"/>
        <v>1.0640012621847587E-37</v>
      </c>
      <c r="R321" s="65">
        <f t="shared" si="13"/>
        <v>1</v>
      </c>
      <c r="S321" s="65">
        <f t="shared" si="14"/>
        <v>0.76100705748901354</v>
      </c>
      <c r="T321" s="65"/>
      <c r="U321" s="65"/>
      <c r="V321" s="55"/>
    </row>
    <row r="322" spans="4:22" s="1" customFormat="1">
      <c r="D322" s="5"/>
      <c r="E322" s="5"/>
      <c r="F322" s="5"/>
      <c r="G322" s="5"/>
      <c r="H322" s="5"/>
      <c r="O322" s="3"/>
      <c r="P322" s="65">
        <v>155.5</v>
      </c>
      <c r="Q322" s="65">
        <f t="shared" si="12"/>
        <v>7.280030042813446E-38</v>
      </c>
      <c r="R322" s="65">
        <f t="shared" si="13"/>
        <v>1</v>
      </c>
      <c r="S322" s="65">
        <f t="shared" si="14"/>
        <v>0.76196351313772925</v>
      </c>
      <c r="T322" s="65"/>
      <c r="U322" s="65"/>
      <c r="V322" s="55"/>
    </row>
    <row r="323" spans="4:22" s="1" customFormat="1">
      <c r="D323" s="5"/>
      <c r="E323" s="5"/>
      <c r="F323" s="5"/>
      <c r="G323" s="5"/>
      <c r="H323" s="5"/>
      <c r="O323" s="3"/>
      <c r="P323" s="66">
        <v>156</v>
      </c>
      <c r="Q323" s="65">
        <f t="shared" si="12"/>
        <v>4.9786885681579927E-38</v>
      </c>
      <c r="R323" s="65">
        <f t="shared" si="13"/>
        <v>1</v>
      </c>
      <c r="S323" s="65">
        <f t="shared" si="14"/>
        <v>0.76291809461458959</v>
      </c>
      <c r="T323" s="65"/>
      <c r="U323" s="65"/>
      <c r="V323" s="55"/>
    </row>
    <row r="324" spans="4:22" s="1" customFormat="1">
      <c r="D324" s="5"/>
      <c r="E324" s="5"/>
      <c r="F324" s="5"/>
      <c r="G324" s="5"/>
      <c r="H324" s="5"/>
      <c r="O324" s="3"/>
      <c r="P324" s="65">
        <v>156.5</v>
      </c>
      <c r="Q324" s="65">
        <f t="shared" si="12"/>
        <v>3.4032035672147342E-38</v>
      </c>
      <c r="R324" s="65">
        <f t="shared" si="13"/>
        <v>1</v>
      </c>
      <c r="S324" s="65">
        <f t="shared" si="14"/>
        <v>0.76387081158138648</v>
      </c>
      <c r="T324" s="65"/>
      <c r="U324" s="65"/>
      <c r="V324" s="55"/>
    </row>
    <row r="325" spans="4:22" s="1" customFormat="1">
      <c r="D325" s="5"/>
      <c r="E325" s="5"/>
      <c r="F325" s="5"/>
      <c r="G325" s="5"/>
      <c r="H325" s="5"/>
      <c r="O325" s="3"/>
      <c r="P325" s="66">
        <v>157</v>
      </c>
      <c r="Q325" s="65">
        <f t="shared" si="12"/>
        <v>2.3251580970549186E-38</v>
      </c>
      <c r="R325" s="65">
        <f t="shared" si="13"/>
        <v>1</v>
      </c>
      <c r="S325" s="65">
        <f t="shared" si="14"/>
        <v>0.76482167361942399</v>
      </c>
      <c r="T325" s="65"/>
      <c r="U325" s="65"/>
      <c r="V325" s="55"/>
    </row>
    <row r="326" spans="4:22" s="1" customFormat="1">
      <c r="D326" s="5"/>
      <c r="E326" s="5"/>
      <c r="F326" s="5"/>
      <c r="G326" s="5"/>
      <c r="H326" s="5"/>
      <c r="O326" s="3"/>
      <c r="P326" s="65">
        <v>157.5</v>
      </c>
      <c r="Q326" s="65">
        <f t="shared" si="12"/>
        <v>1.5878484637797647E-38</v>
      </c>
      <c r="R326" s="65">
        <f t="shared" si="13"/>
        <v>1</v>
      </c>
      <c r="S326" s="65">
        <f t="shared" si="14"/>
        <v>0.76577069023044242</v>
      </c>
      <c r="T326" s="65"/>
      <c r="U326" s="65"/>
      <c r="V326" s="55"/>
    </row>
    <row r="327" spans="4:22" s="1" customFormat="1">
      <c r="D327" s="5"/>
      <c r="E327" s="5"/>
      <c r="F327" s="5"/>
      <c r="G327" s="5"/>
      <c r="H327" s="5"/>
      <c r="O327" s="3"/>
      <c r="P327" s="66">
        <v>158</v>
      </c>
      <c r="Q327" s="65">
        <f t="shared" si="12"/>
        <v>1.0838221811426444E-38</v>
      </c>
      <c r="R327" s="65">
        <f t="shared" si="13"/>
        <v>1</v>
      </c>
      <c r="S327" s="65">
        <f t="shared" si="14"/>
        <v>0.76671787083752907</v>
      </c>
      <c r="T327" s="65"/>
      <c r="U327" s="65"/>
      <c r="V327" s="55"/>
    </row>
    <row r="328" spans="4:22" s="1" customFormat="1">
      <c r="D328" s="5"/>
      <c r="E328" s="5"/>
      <c r="F328" s="5"/>
      <c r="G328" s="5"/>
      <c r="H328" s="5"/>
      <c r="O328" s="3"/>
      <c r="P328" s="65">
        <v>158.5</v>
      </c>
      <c r="Q328" s="65">
        <f t="shared" si="12"/>
        <v>7.3943472392297945E-39</v>
      </c>
      <c r="R328" s="65">
        <f t="shared" si="13"/>
        <v>1</v>
      </c>
      <c r="S328" s="65">
        <f t="shared" si="14"/>
        <v>0.7676632247860159</v>
      </c>
      <c r="T328" s="65"/>
      <c r="U328" s="65"/>
      <c r="V328" s="55"/>
    </row>
    <row r="329" spans="4:22" s="1" customFormat="1">
      <c r="D329" s="5"/>
      <c r="E329" s="5"/>
      <c r="F329" s="5"/>
      <c r="G329" s="5"/>
      <c r="H329" s="5"/>
      <c r="O329" s="3"/>
      <c r="P329" s="66">
        <v>159</v>
      </c>
      <c r="Q329" s="65">
        <f t="shared" si="12"/>
        <v>5.0423719537441716E-39</v>
      </c>
      <c r="R329" s="65">
        <f t="shared" si="13"/>
        <v>1</v>
      </c>
      <c r="S329" s="65">
        <f t="shared" si="14"/>
        <v>0.76860676134436479</v>
      </c>
      <c r="T329" s="65"/>
      <c r="U329" s="65"/>
      <c r="V329" s="55"/>
    </row>
    <row r="330" spans="4:22" s="1" customFormat="1">
      <c r="D330" s="5"/>
      <c r="E330" s="5"/>
      <c r="F330" s="5"/>
      <c r="G330" s="5"/>
      <c r="H330" s="5"/>
      <c r="O330" s="3"/>
      <c r="P330" s="65">
        <v>159.5</v>
      </c>
      <c r="Q330" s="65">
        <f t="shared" si="12"/>
        <v>3.4368735280728442E-39</v>
      </c>
      <c r="R330" s="65">
        <f t="shared" si="13"/>
        <v>1</v>
      </c>
      <c r="S330" s="65">
        <f t="shared" si="14"/>
        <v>0.76954848970503842</v>
      </c>
      <c r="T330" s="65"/>
      <c r="U330" s="65"/>
      <c r="V330" s="55"/>
    </row>
    <row r="331" spans="4:22" s="1" customFormat="1">
      <c r="D331" s="5"/>
      <c r="E331" s="5"/>
      <c r="F331" s="5"/>
      <c r="G331" s="5"/>
      <c r="H331" s="5"/>
      <c r="O331" s="3"/>
      <c r="P331" s="66">
        <v>160</v>
      </c>
      <c r="Q331" s="65">
        <f t="shared" si="12"/>
        <v>2.3414574007560868E-39</v>
      </c>
      <c r="R331" s="65">
        <f t="shared" si="13"/>
        <v>1</v>
      </c>
      <c r="S331" s="65">
        <f t="shared" si="14"/>
        <v>0.77048841898536014</v>
      </c>
      <c r="T331" s="65"/>
      <c r="U331" s="65"/>
      <c r="V331" s="55"/>
    </row>
    <row r="332" spans="4:22" s="1" customFormat="1">
      <c r="D332" s="5"/>
      <c r="E332" s="5"/>
      <c r="F332" s="5"/>
      <c r="G332" s="5"/>
      <c r="H332" s="5"/>
      <c r="O332" s="3"/>
      <c r="P332" s="65">
        <v>160.5</v>
      </c>
      <c r="Q332" s="65">
        <f t="shared" ref="Q332:Q395" si="15">$B$4*((1/$B$5)^$B$4)*(P332^($B$4-1))*EXP(-((P332/$B$5)^$B$4))</f>
        <v>1.5944224770162263E-39</v>
      </c>
      <c r="R332" s="65">
        <f t="shared" ref="R332:R395" si="16">1-EXP(-((P332/$B$5)^$B$4))</f>
        <v>1</v>
      </c>
      <c r="S332" s="65">
        <f t="shared" ref="S332:S395" si="17">$B$4*((1/$B$5)^$B$4)*(P332^($B$4-1))</f>
        <v>0.77142655822836059</v>
      </c>
      <c r="T332" s="65"/>
      <c r="U332" s="65"/>
      <c r="V332" s="55"/>
    </row>
    <row r="333" spans="4:22" s="1" customFormat="1">
      <c r="D333" s="5"/>
      <c r="E333" s="5"/>
      <c r="F333" s="5"/>
      <c r="G333" s="5"/>
      <c r="H333" s="5"/>
      <c r="O333" s="3"/>
      <c r="P333" s="66">
        <v>161</v>
      </c>
      <c r="Q333" s="65">
        <f t="shared" si="15"/>
        <v>1.0852140073626999E-39</v>
      </c>
      <c r="R333" s="65">
        <f t="shared" si="16"/>
        <v>1</v>
      </c>
      <c r="S333" s="65">
        <f t="shared" si="17"/>
        <v>0.77236291640361243</v>
      </c>
      <c r="T333" s="65"/>
      <c r="U333" s="65"/>
      <c r="V333" s="55"/>
    </row>
    <row r="334" spans="4:22" s="1" customFormat="1">
      <c r="D334" s="5"/>
      <c r="E334" s="5"/>
      <c r="F334" s="5"/>
      <c r="G334" s="5"/>
      <c r="H334" s="5"/>
      <c r="O334" s="3"/>
      <c r="P334" s="65">
        <v>161.5</v>
      </c>
      <c r="Q334" s="65">
        <f t="shared" si="15"/>
        <v>7.3828255211308665E-40</v>
      </c>
      <c r="R334" s="65">
        <f t="shared" si="16"/>
        <v>1</v>
      </c>
      <c r="S334" s="65">
        <f t="shared" si="17"/>
        <v>0.77329750240805306</v>
      </c>
      <c r="T334" s="65"/>
      <c r="U334" s="65"/>
      <c r="V334" s="55"/>
    </row>
    <row r="335" spans="4:22" s="1" customFormat="1">
      <c r="D335" s="5"/>
      <c r="E335" s="5"/>
      <c r="F335" s="5"/>
      <c r="G335" s="5"/>
      <c r="H335" s="5"/>
      <c r="O335" s="3"/>
      <c r="P335" s="66">
        <v>162</v>
      </c>
      <c r="Q335" s="65">
        <f t="shared" si="15"/>
        <v>5.020251149459569E-40</v>
      </c>
      <c r="R335" s="65">
        <f t="shared" si="16"/>
        <v>1</v>
      </c>
      <c r="S335" s="65">
        <f t="shared" si="17"/>
        <v>0.77423032506679568</v>
      </c>
      <c r="T335" s="65"/>
      <c r="U335" s="65"/>
      <c r="V335" s="55"/>
    </row>
    <row r="336" spans="4:22" s="1" customFormat="1">
      <c r="D336" s="5"/>
      <c r="E336" s="5"/>
      <c r="F336" s="5"/>
      <c r="G336" s="5"/>
      <c r="H336" s="5"/>
      <c r="O336" s="3"/>
      <c r="P336" s="65">
        <v>162.5</v>
      </c>
      <c r="Q336" s="65">
        <f t="shared" si="15"/>
        <v>3.412120036505006E-40</v>
      </c>
      <c r="R336" s="65">
        <f t="shared" si="16"/>
        <v>1</v>
      </c>
      <c r="S336" s="65">
        <f t="shared" si="17"/>
        <v>0.77516139313392951</v>
      </c>
      <c r="T336" s="65"/>
      <c r="U336" s="65"/>
      <c r="V336" s="55"/>
    </row>
    <row r="337" spans="4:22" s="1" customFormat="1">
      <c r="D337" s="5"/>
      <c r="E337" s="5"/>
      <c r="F337" s="5"/>
      <c r="G337" s="5"/>
      <c r="H337" s="5"/>
      <c r="O337" s="3"/>
      <c r="P337" s="66">
        <v>163</v>
      </c>
      <c r="Q337" s="65">
        <f t="shared" si="15"/>
        <v>2.31803273672343E-40</v>
      </c>
      <c r="R337" s="65">
        <f t="shared" si="16"/>
        <v>1</v>
      </c>
      <c r="S337" s="65">
        <f t="shared" si="17"/>
        <v>0.77609071529330664</v>
      </c>
      <c r="T337" s="65"/>
      <c r="U337" s="65"/>
      <c r="V337" s="55"/>
    </row>
    <row r="338" spans="4:22" s="1" customFormat="1">
      <c r="D338" s="5"/>
      <c r="E338" s="5"/>
      <c r="F338" s="5"/>
      <c r="G338" s="5"/>
      <c r="H338" s="5"/>
      <c r="O338" s="3"/>
      <c r="P338" s="65">
        <v>163.5</v>
      </c>
      <c r="Q338" s="65">
        <f t="shared" si="15"/>
        <v>1.5740249945302079E-40</v>
      </c>
      <c r="R338" s="65">
        <f t="shared" si="16"/>
        <v>1</v>
      </c>
      <c r="S338" s="65">
        <f t="shared" si="17"/>
        <v>0.77701830015931994</v>
      </c>
      <c r="T338" s="65"/>
      <c r="U338" s="65"/>
      <c r="V338" s="55"/>
    </row>
    <row r="339" spans="4:22" s="1" customFormat="1">
      <c r="D339" s="5"/>
      <c r="E339" s="5"/>
      <c r="F339" s="5"/>
      <c r="G339" s="5"/>
      <c r="H339" s="5"/>
      <c r="O339" s="3"/>
      <c r="P339" s="66">
        <v>164</v>
      </c>
      <c r="Q339" s="65">
        <f t="shared" si="15"/>
        <v>1.0683187853460818E-40</v>
      </c>
      <c r="R339" s="65">
        <f t="shared" si="16"/>
        <v>1</v>
      </c>
      <c r="S339" s="65">
        <f t="shared" si="17"/>
        <v>0.77794415627766933</v>
      </c>
      <c r="T339" s="65"/>
      <c r="U339" s="65"/>
      <c r="V339" s="55"/>
    </row>
    <row r="340" spans="4:22" s="1" customFormat="1">
      <c r="D340" s="5"/>
      <c r="E340" s="5"/>
      <c r="F340" s="5"/>
      <c r="G340" s="5"/>
      <c r="H340" s="5"/>
      <c r="O340" s="3"/>
      <c r="P340" s="65">
        <v>164.5</v>
      </c>
      <c r="Q340" s="65">
        <f t="shared" si="15"/>
        <v>7.247490775800901E-41</v>
      </c>
      <c r="R340" s="65">
        <f t="shared" si="16"/>
        <v>1</v>
      </c>
      <c r="S340" s="65">
        <f t="shared" si="17"/>
        <v>0.77886829212611608</v>
      </c>
      <c r="T340" s="65"/>
      <c r="U340" s="65"/>
      <c r="V340" s="55"/>
    </row>
    <row r="341" spans="4:22" s="1" customFormat="1">
      <c r="D341" s="5"/>
      <c r="E341" s="5"/>
      <c r="F341" s="5"/>
      <c r="G341" s="5"/>
      <c r="H341" s="5"/>
      <c r="O341" s="3"/>
      <c r="P341" s="66">
        <v>165</v>
      </c>
      <c r="Q341" s="65">
        <f t="shared" si="15"/>
        <v>4.9144217582132434E-41</v>
      </c>
      <c r="R341" s="65">
        <f t="shared" si="16"/>
        <v>1</v>
      </c>
      <c r="S341" s="65">
        <f t="shared" si="17"/>
        <v>0.7797907161152291</v>
      </c>
      <c r="T341" s="65"/>
      <c r="U341" s="65"/>
      <c r="V341" s="55"/>
    </row>
    <row r="342" spans="4:22" s="1" customFormat="1">
      <c r="D342" s="5"/>
      <c r="E342" s="5"/>
      <c r="F342" s="5"/>
      <c r="G342" s="5"/>
      <c r="H342" s="5"/>
      <c r="O342" s="3"/>
      <c r="P342" s="65">
        <v>165.5</v>
      </c>
      <c r="Q342" s="65">
        <f t="shared" si="15"/>
        <v>3.3308533101911989E-41</v>
      </c>
      <c r="R342" s="65">
        <f t="shared" si="16"/>
        <v>1</v>
      </c>
      <c r="S342" s="65">
        <f t="shared" si="17"/>
        <v>0.78071143658911824</v>
      </c>
      <c r="T342" s="65"/>
      <c r="U342" s="65"/>
      <c r="V342" s="55"/>
    </row>
    <row r="343" spans="4:22" s="1" customFormat="1">
      <c r="D343" s="5"/>
      <c r="E343" s="5"/>
      <c r="F343" s="5"/>
      <c r="G343" s="5"/>
      <c r="H343" s="5"/>
      <c r="O343" s="3"/>
      <c r="P343" s="66">
        <v>166</v>
      </c>
      <c r="Q343" s="65">
        <f t="shared" si="15"/>
        <v>2.2565101691683722E-41</v>
      </c>
      <c r="R343" s="65">
        <f t="shared" si="16"/>
        <v>1</v>
      </c>
      <c r="S343" s="65">
        <f t="shared" si="17"/>
        <v>0.78163046182615881</v>
      </c>
      <c r="T343" s="65"/>
      <c r="U343" s="65"/>
      <c r="V343" s="55"/>
    </row>
    <row r="344" spans="4:22" s="1" customFormat="1">
      <c r="D344" s="5"/>
      <c r="E344" s="5"/>
      <c r="F344" s="5"/>
      <c r="G344" s="5"/>
      <c r="H344" s="5"/>
      <c r="O344" s="3"/>
      <c r="P344" s="65">
        <v>166.5</v>
      </c>
      <c r="Q344" s="65">
        <f t="shared" si="15"/>
        <v>1.5279817462663554E-41</v>
      </c>
      <c r="R344" s="65">
        <f t="shared" si="16"/>
        <v>1</v>
      </c>
      <c r="S344" s="65">
        <f t="shared" si="17"/>
        <v>0.78254780003970481</v>
      </c>
      <c r="T344" s="65"/>
      <c r="U344" s="65"/>
      <c r="V344" s="55"/>
    </row>
    <row r="345" spans="4:22" s="1" customFormat="1">
      <c r="D345" s="5"/>
      <c r="E345" s="5"/>
      <c r="F345" s="5"/>
      <c r="G345" s="5"/>
      <c r="H345" s="5"/>
      <c r="O345" s="3"/>
      <c r="P345" s="66">
        <v>167</v>
      </c>
      <c r="Q345" s="65">
        <f t="shared" si="15"/>
        <v>1.0341856196129949E-41</v>
      </c>
      <c r="R345" s="65">
        <f t="shared" si="16"/>
        <v>1</v>
      </c>
      <c r="S345" s="65">
        <f t="shared" si="17"/>
        <v>0.78346345937879502</v>
      </c>
      <c r="T345" s="65"/>
      <c r="U345" s="65"/>
      <c r="V345" s="55"/>
    </row>
    <row r="346" spans="4:22" s="1" customFormat="1">
      <c r="D346" s="5"/>
      <c r="E346" s="5"/>
      <c r="F346" s="5"/>
      <c r="G346" s="5"/>
      <c r="H346" s="5"/>
      <c r="O346" s="3"/>
      <c r="P346" s="65">
        <v>167.5</v>
      </c>
      <c r="Q346" s="65">
        <f t="shared" si="15"/>
        <v>6.9964647999810278E-42</v>
      </c>
      <c r="R346" s="65">
        <f t="shared" si="16"/>
        <v>1</v>
      </c>
      <c r="S346" s="65">
        <f t="shared" si="17"/>
        <v>0.78437744792884589</v>
      </c>
      <c r="T346" s="65"/>
      <c r="U346" s="65"/>
      <c r="V346" s="55"/>
    </row>
    <row r="347" spans="4:22" s="1" customFormat="1">
      <c r="D347" s="5"/>
      <c r="E347" s="5"/>
      <c r="F347" s="5"/>
      <c r="G347" s="5"/>
      <c r="H347" s="5"/>
      <c r="O347" s="3"/>
      <c r="P347" s="66">
        <v>168</v>
      </c>
      <c r="Q347" s="65">
        <f t="shared" si="15"/>
        <v>4.731066076967485E-42</v>
      </c>
      <c r="R347" s="65">
        <f t="shared" si="16"/>
        <v>1</v>
      </c>
      <c r="S347" s="65">
        <f t="shared" si="17"/>
        <v>0.78528977371233777</v>
      </c>
      <c r="T347" s="65"/>
      <c r="U347" s="65"/>
      <c r="V347" s="55"/>
    </row>
    <row r="348" spans="4:22" s="1" customFormat="1">
      <c r="D348" s="5"/>
      <c r="E348" s="5"/>
      <c r="F348" s="5"/>
      <c r="G348" s="5"/>
      <c r="H348" s="5"/>
      <c r="O348" s="3"/>
      <c r="P348" s="65">
        <v>168.5</v>
      </c>
      <c r="Q348" s="65">
        <f t="shared" si="15"/>
        <v>3.1977164011868685E-42</v>
      </c>
      <c r="R348" s="65">
        <f t="shared" si="16"/>
        <v>1</v>
      </c>
      <c r="S348" s="65">
        <f t="shared" si="17"/>
        <v>0.7862004446894888</v>
      </c>
      <c r="T348" s="65"/>
      <c r="U348" s="65"/>
      <c r="V348" s="55"/>
    </row>
    <row r="349" spans="4:22" s="1" customFormat="1">
      <c r="D349" s="5"/>
      <c r="E349" s="5"/>
      <c r="F349" s="5"/>
      <c r="G349" s="5"/>
      <c r="H349" s="5"/>
      <c r="O349" s="3"/>
      <c r="P349" s="66">
        <v>169</v>
      </c>
      <c r="Q349" s="65">
        <f t="shared" si="15"/>
        <v>2.1603385380780846E-42</v>
      </c>
      <c r="R349" s="65">
        <f t="shared" si="16"/>
        <v>1</v>
      </c>
      <c r="S349" s="65">
        <f t="shared" si="17"/>
        <v>0.78710946875892296</v>
      </c>
      <c r="T349" s="65"/>
      <c r="U349" s="65"/>
      <c r="V349" s="55"/>
    </row>
    <row r="350" spans="4:22" s="1" customFormat="1">
      <c r="D350" s="5"/>
      <c r="E350" s="5"/>
      <c r="F350" s="5"/>
      <c r="G350" s="5"/>
      <c r="H350" s="5"/>
      <c r="O350" s="3"/>
      <c r="P350" s="65">
        <v>169.5</v>
      </c>
      <c r="Q350" s="65">
        <f t="shared" si="15"/>
        <v>1.4588310055669767E-42</v>
      </c>
      <c r="R350" s="65">
        <f t="shared" si="16"/>
        <v>1</v>
      </c>
      <c r="S350" s="65">
        <f t="shared" si="17"/>
        <v>0.78801685375832653</v>
      </c>
      <c r="T350" s="65"/>
      <c r="U350" s="65"/>
      <c r="V350" s="55"/>
    </row>
    <row r="351" spans="4:22" s="1" customFormat="1">
      <c r="D351" s="5"/>
      <c r="E351" s="5"/>
      <c r="F351" s="5"/>
      <c r="G351" s="5"/>
      <c r="H351" s="5"/>
      <c r="O351" s="3"/>
      <c r="P351" s="66">
        <v>170</v>
      </c>
      <c r="Q351" s="65">
        <f t="shared" si="15"/>
        <v>9.8466800022006491E-43</v>
      </c>
      <c r="R351" s="65">
        <f t="shared" si="16"/>
        <v>1</v>
      </c>
      <c r="S351" s="65">
        <f t="shared" si="17"/>
        <v>0.78892260746509646</v>
      </c>
      <c r="T351" s="65"/>
      <c r="U351" s="65"/>
      <c r="V351" s="55"/>
    </row>
    <row r="352" spans="4:22" s="1" customFormat="1">
      <c r="D352" s="5"/>
      <c r="E352" s="5"/>
      <c r="F352" s="5"/>
      <c r="G352" s="5"/>
      <c r="H352" s="5"/>
      <c r="O352" s="3"/>
      <c r="P352" s="65">
        <v>170.5</v>
      </c>
      <c r="Q352" s="65">
        <f t="shared" si="15"/>
        <v>6.6431902953723875E-43</v>
      </c>
      <c r="R352" s="65">
        <f t="shared" si="16"/>
        <v>1</v>
      </c>
      <c r="S352" s="65">
        <f t="shared" si="17"/>
        <v>0.7898267375969803</v>
      </c>
      <c r="T352" s="65"/>
      <c r="U352" s="65"/>
      <c r="V352" s="55"/>
    </row>
    <row r="353" spans="4:22" s="1" customFormat="1">
      <c r="D353" s="5"/>
      <c r="E353" s="5"/>
      <c r="F353" s="5"/>
      <c r="G353" s="5"/>
      <c r="H353" s="5"/>
      <c r="O353" s="3"/>
      <c r="P353" s="66">
        <v>171</v>
      </c>
      <c r="Q353" s="65">
        <f t="shared" si="15"/>
        <v>4.479875568095061E-43</v>
      </c>
      <c r="R353" s="65">
        <f t="shared" si="16"/>
        <v>1</v>
      </c>
      <c r="S353" s="65">
        <f t="shared" si="17"/>
        <v>0.79072925181270637</v>
      </c>
      <c r="T353" s="65"/>
      <c r="U353" s="65"/>
      <c r="V353" s="55"/>
    </row>
    <row r="354" spans="4:22" s="1" customFormat="1">
      <c r="D354" s="5"/>
      <c r="E354" s="5"/>
      <c r="F354" s="5"/>
      <c r="G354" s="5"/>
      <c r="H354" s="5"/>
      <c r="O354" s="3"/>
      <c r="P354" s="65">
        <v>171.5</v>
      </c>
      <c r="Q354" s="65">
        <f t="shared" si="15"/>
        <v>3.0196593854944018E-43</v>
      </c>
      <c r="R354" s="65">
        <f t="shared" si="16"/>
        <v>1</v>
      </c>
      <c r="S354" s="65">
        <f t="shared" si="17"/>
        <v>0.79163015771260681</v>
      </c>
      <c r="T354" s="65"/>
      <c r="U354" s="65"/>
      <c r="V354" s="55"/>
    </row>
    <row r="355" spans="4:22" s="1" customFormat="1">
      <c r="D355" s="5"/>
      <c r="E355" s="5"/>
      <c r="F355" s="5"/>
      <c r="G355" s="5"/>
      <c r="H355" s="5"/>
      <c r="O355" s="3"/>
      <c r="P355" s="66">
        <v>172</v>
      </c>
      <c r="Q355" s="65">
        <f t="shared" si="15"/>
        <v>2.0344783339245033E-43</v>
      </c>
      <c r="R355" s="65">
        <f t="shared" si="16"/>
        <v>1</v>
      </c>
      <c r="S355" s="65">
        <f t="shared" si="17"/>
        <v>0.79252946283923209</v>
      </c>
      <c r="T355" s="65"/>
      <c r="U355" s="65"/>
      <c r="V355" s="55"/>
    </row>
    <row r="356" spans="4:22" s="1" customFormat="1">
      <c r="D356" s="5"/>
      <c r="E356" s="5"/>
      <c r="F356" s="5"/>
      <c r="G356" s="5"/>
      <c r="H356" s="5"/>
      <c r="O356" s="3"/>
      <c r="P356" s="65">
        <v>172.5</v>
      </c>
      <c r="Q356" s="65">
        <f t="shared" si="15"/>
        <v>1.3700980268447231E-43</v>
      </c>
      <c r="R356" s="65">
        <f t="shared" si="16"/>
        <v>1</v>
      </c>
      <c r="S356" s="65">
        <f t="shared" si="17"/>
        <v>0.79342717467795576</v>
      </c>
      <c r="T356" s="65"/>
      <c r="U356" s="65"/>
      <c r="V356" s="55"/>
    </row>
    <row r="357" spans="4:22" s="1" customFormat="1">
      <c r="D357" s="5"/>
      <c r="E357" s="5"/>
      <c r="F357" s="5"/>
      <c r="G357" s="5"/>
      <c r="H357" s="5"/>
      <c r="O357" s="3"/>
      <c r="P357" s="66">
        <v>173</v>
      </c>
      <c r="Q357" s="65">
        <f t="shared" si="15"/>
        <v>9.222613871833257E-44</v>
      </c>
      <c r="R357" s="65">
        <f t="shared" si="16"/>
        <v>1</v>
      </c>
      <c r="S357" s="65">
        <f t="shared" si="17"/>
        <v>0.7943233006575724</v>
      </c>
      <c r="T357" s="65"/>
      <c r="U357" s="65"/>
      <c r="V357" s="55"/>
    </row>
    <row r="358" spans="4:22" s="1" customFormat="1">
      <c r="D358" s="5"/>
      <c r="E358" s="5"/>
      <c r="F358" s="5"/>
      <c r="G358" s="5"/>
      <c r="H358" s="5"/>
      <c r="O358" s="3"/>
      <c r="P358" s="65">
        <v>173.5</v>
      </c>
      <c r="Q358" s="65">
        <f t="shared" si="15"/>
        <v>6.2052684838688114E-44</v>
      </c>
      <c r="R358" s="65">
        <f t="shared" si="16"/>
        <v>1</v>
      </c>
      <c r="S358" s="65">
        <f t="shared" si="17"/>
        <v>0.79521784815088836</v>
      </c>
      <c r="T358" s="65"/>
      <c r="U358" s="65"/>
      <c r="V358" s="55"/>
    </row>
    <row r="359" spans="4:22" s="1" customFormat="1">
      <c r="D359" s="5"/>
      <c r="E359" s="5"/>
      <c r="F359" s="5"/>
      <c r="G359" s="5"/>
      <c r="H359" s="5"/>
      <c r="O359" s="3"/>
      <c r="P359" s="66">
        <v>174</v>
      </c>
      <c r="Q359" s="65">
        <f t="shared" si="15"/>
        <v>4.1732234890344248E-44</v>
      </c>
      <c r="R359" s="65">
        <f t="shared" si="16"/>
        <v>1</v>
      </c>
      <c r="S359" s="65">
        <f t="shared" si="17"/>
        <v>0.79611082447530279</v>
      </c>
      <c r="T359" s="65"/>
      <c r="U359" s="65"/>
      <c r="V359" s="55"/>
    </row>
    <row r="360" spans="4:22" s="1" customFormat="1">
      <c r="D360" s="5"/>
      <c r="E360" s="5"/>
      <c r="F360" s="5"/>
      <c r="G360" s="5"/>
      <c r="H360" s="5"/>
      <c r="O360" s="3"/>
      <c r="P360" s="65">
        <v>174.5</v>
      </c>
      <c r="Q360" s="65">
        <f t="shared" si="15"/>
        <v>2.8053533663010151E-44</v>
      </c>
      <c r="R360" s="65">
        <f t="shared" si="16"/>
        <v>1</v>
      </c>
      <c r="S360" s="65">
        <f t="shared" si="17"/>
        <v>0.79700223689338257</v>
      </c>
      <c r="T360" s="65"/>
      <c r="U360" s="65"/>
      <c r="V360" s="55"/>
    </row>
    <row r="361" spans="4:22" s="1" customFormat="1">
      <c r="D361" s="5"/>
      <c r="E361" s="5"/>
      <c r="F361" s="5"/>
      <c r="G361" s="5"/>
      <c r="H361" s="5"/>
      <c r="O361" s="3"/>
      <c r="P361" s="66">
        <v>175</v>
      </c>
      <c r="Q361" s="65">
        <f t="shared" si="15"/>
        <v>1.8849885409899362E-44</v>
      </c>
      <c r="R361" s="65">
        <f t="shared" si="16"/>
        <v>1</v>
      </c>
      <c r="S361" s="65">
        <f t="shared" si="17"/>
        <v>0.79789209261342786</v>
      </c>
      <c r="T361" s="65"/>
      <c r="U361" s="65"/>
      <c r="V361" s="55"/>
    </row>
    <row r="362" spans="4:22" s="1" customFormat="1">
      <c r="D362" s="5"/>
      <c r="E362" s="5"/>
      <c r="F362" s="5"/>
      <c r="G362" s="5"/>
      <c r="H362" s="5"/>
      <c r="O362" s="3"/>
      <c r="P362" s="65">
        <v>175.5</v>
      </c>
      <c r="Q362" s="65">
        <f t="shared" si="15"/>
        <v>1.2660049725354E-44</v>
      </c>
      <c r="R362" s="65">
        <f t="shared" si="16"/>
        <v>1</v>
      </c>
      <c r="S362" s="65">
        <f t="shared" si="17"/>
        <v>0.79878039879003304</v>
      </c>
      <c r="T362" s="65"/>
      <c r="U362" s="65"/>
      <c r="V362" s="55"/>
    </row>
    <row r="363" spans="4:22" s="1" customFormat="1">
      <c r="D363" s="5"/>
      <c r="E363" s="5"/>
      <c r="F363" s="5"/>
      <c r="G363" s="5"/>
      <c r="H363" s="5"/>
      <c r="O363" s="3"/>
      <c r="P363" s="66">
        <v>176</v>
      </c>
      <c r="Q363" s="65">
        <f t="shared" si="15"/>
        <v>8.4990035001152084E-45</v>
      </c>
      <c r="R363" s="65">
        <f t="shared" si="16"/>
        <v>1</v>
      </c>
      <c r="S363" s="65">
        <f t="shared" si="17"/>
        <v>0.79966716252463654</v>
      </c>
      <c r="T363" s="65"/>
      <c r="U363" s="65"/>
      <c r="V363" s="55"/>
    </row>
    <row r="364" spans="4:22" s="1" customFormat="1">
      <c r="D364" s="5"/>
      <c r="E364" s="5"/>
      <c r="F364" s="5"/>
      <c r="G364" s="5"/>
      <c r="H364" s="5"/>
      <c r="O364" s="3"/>
      <c r="P364" s="65">
        <v>176.5</v>
      </c>
      <c r="Q364" s="65">
        <f t="shared" si="15"/>
        <v>5.7030456282497837E-45</v>
      </c>
      <c r="R364" s="65">
        <f t="shared" si="16"/>
        <v>1</v>
      </c>
      <c r="S364" s="65">
        <f t="shared" si="17"/>
        <v>0.80055239086606778</v>
      </c>
      <c r="T364" s="65"/>
      <c r="U364" s="65"/>
      <c r="V364" s="55"/>
    </row>
    <row r="365" spans="4:22" s="1" customFormat="1">
      <c r="D365" s="5"/>
      <c r="E365" s="5"/>
      <c r="F365" s="5"/>
      <c r="G365" s="5"/>
      <c r="H365" s="5"/>
      <c r="O365" s="3"/>
      <c r="P365" s="66">
        <v>177</v>
      </c>
      <c r="Q365" s="65">
        <f t="shared" si="15"/>
        <v>3.8251834344533365E-45</v>
      </c>
      <c r="R365" s="65">
        <f t="shared" si="16"/>
        <v>1</v>
      </c>
      <c r="S365" s="65">
        <f t="shared" si="17"/>
        <v>0.80143609081108336</v>
      </c>
      <c r="T365" s="65"/>
      <c r="U365" s="65"/>
      <c r="V365" s="55"/>
    </row>
    <row r="366" spans="4:22" s="1" customFormat="1">
      <c r="D366" s="5"/>
      <c r="E366" s="5"/>
      <c r="F366" s="5"/>
      <c r="G366" s="5"/>
      <c r="H366" s="5"/>
      <c r="O366" s="3"/>
      <c r="P366" s="65">
        <v>177.5</v>
      </c>
      <c r="Q366" s="65">
        <f t="shared" si="15"/>
        <v>2.564511241499489E-45</v>
      </c>
      <c r="R366" s="65">
        <f t="shared" si="16"/>
        <v>1</v>
      </c>
      <c r="S366" s="65">
        <f t="shared" si="17"/>
        <v>0.80231826930489702</v>
      </c>
      <c r="T366" s="65"/>
      <c r="U366" s="65"/>
      <c r="V366" s="55"/>
    </row>
    <row r="367" spans="4:22" s="1" customFormat="1">
      <c r="D367" s="5"/>
      <c r="E367" s="5"/>
      <c r="F367" s="5"/>
      <c r="G367" s="5"/>
      <c r="H367" s="5"/>
      <c r="O367" s="3"/>
      <c r="P367" s="66">
        <v>178</v>
      </c>
      <c r="Q367" s="65">
        <f t="shared" si="15"/>
        <v>1.7185580477375515E-45</v>
      </c>
      <c r="R367" s="65">
        <f t="shared" si="16"/>
        <v>1</v>
      </c>
      <c r="S367" s="65">
        <f t="shared" si="17"/>
        <v>0.80319893324170544</v>
      </c>
      <c r="T367" s="65"/>
      <c r="U367" s="65"/>
      <c r="V367" s="55"/>
    </row>
    <row r="368" spans="4:22" s="1" customFormat="1">
      <c r="D368" s="5"/>
      <c r="E368" s="5"/>
      <c r="F368" s="5"/>
      <c r="G368" s="5"/>
      <c r="H368" s="5"/>
      <c r="O368" s="3"/>
      <c r="P368" s="65">
        <v>178.5</v>
      </c>
      <c r="Q368" s="65">
        <f t="shared" si="15"/>
        <v>1.1511486228534822E-45</v>
      </c>
      <c r="R368" s="65">
        <f t="shared" si="16"/>
        <v>1</v>
      </c>
      <c r="S368" s="65">
        <f t="shared" si="17"/>
        <v>0.80407808946520276</v>
      </c>
      <c r="T368" s="65"/>
      <c r="U368" s="65"/>
      <c r="V368" s="55"/>
    </row>
    <row r="369" spans="4:22" s="1" customFormat="1">
      <c r="D369" s="5"/>
      <c r="E369" s="5"/>
      <c r="F369" s="5"/>
      <c r="G369" s="5"/>
      <c r="H369" s="5"/>
      <c r="O369" s="3"/>
      <c r="P369" s="66">
        <v>179</v>
      </c>
      <c r="Q369" s="65">
        <f t="shared" si="15"/>
        <v>7.7073755052041289E-46</v>
      </c>
      <c r="R369" s="65">
        <f t="shared" si="16"/>
        <v>1</v>
      </c>
      <c r="S369" s="65">
        <f t="shared" si="17"/>
        <v>0.8049557447690926</v>
      </c>
      <c r="T369" s="65"/>
      <c r="U369" s="65"/>
      <c r="V369" s="55"/>
    </row>
    <row r="370" spans="4:22" s="1" customFormat="1">
      <c r="D370" s="5"/>
      <c r="E370" s="5"/>
      <c r="F370" s="5"/>
      <c r="G370" s="5"/>
      <c r="H370" s="5"/>
      <c r="O370" s="3"/>
      <c r="P370" s="65">
        <v>179.5</v>
      </c>
      <c r="Q370" s="65">
        <f t="shared" si="15"/>
        <v>5.1581016796049788E-46</v>
      </c>
      <c r="R370" s="65">
        <f t="shared" si="16"/>
        <v>1</v>
      </c>
      <c r="S370" s="65">
        <f t="shared" si="17"/>
        <v>0.80583190589759024</v>
      </c>
      <c r="T370" s="65"/>
      <c r="U370" s="65"/>
      <c r="V370" s="55"/>
    </row>
    <row r="371" spans="4:22" s="1" customFormat="1">
      <c r="D371" s="5"/>
      <c r="E371" s="5"/>
      <c r="F371" s="5"/>
      <c r="G371" s="5"/>
      <c r="H371" s="5"/>
      <c r="O371" s="3"/>
      <c r="P371" s="66">
        <v>180</v>
      </c>
      <c r="Q371" s="65">
        <f t="shared" si="15"/>
        <v>3.4504987223893178E-46</v>
      </c>
      <c r="R371" s="65">
        <f t="shared" si="16"/>
        <v>1</v>
      </c>
      <c r="S371" s="65">
        <f t="shared" si="17"/>
        <v>0.80670657954592218</v>
      </c>
      <c r="T371" s="65"/>
      <c r="U371" s="65"/>
      <c r="V371" s="55"/>
    </row>
    <row r="372" spans="4:22" s="1" customFormat="1">
      <c r="D372" s="5"/>
      <c r="E372" s="5"/>
      <c r="F372" s="5"/>
      <c r="G372" s="5"/>
      <c r="H372" s="5"/>
      <c r="O372" s="3"/>
      <c r="P372" s="65">
        <v>180.5</v>
      </c>
      <c r="Q372" s="65">
        <f t="shared" si="15"/>
        <v>2.3071868297224659E-46</v>
      </c>
      <c r="R372" s="65">
        <f t="shared" si="16"/>
        <v>1</v>
      </c>
      <c r="S372" s="65">
        <f t="shared" si="17"/>
        <v>0.80757977236081402</v>
      </c>
      <c r="T372" s="65"/>
      <c r="U372" s="65"/>
      <c r="V372" s="55"/>
    </row>
    <row r="373" spans="4:22" s="1" customFormat="1">
      <c r="D373" s="5"/>
      <c r="E373" s="5"/>
      <c r="F373" s="5"/>
      <c r="G373" s="5"/>
      <c r="H373" s="5"/>
      <c r="O373" s="3"/>
      <c r="P373" s="66">
        <v>181</v>
      </c>
      <c r="Q373" s="65">
        <f t="shared" si="15"/>
        <v>1.5420302949849943E-46</v>
      </c>
      <c r="R373" s="65">
        <f t="shared" si="16"/>
        <v>1</v>
      </c>
      <c r="S373" s="65">
        <f t="shared" si="17"/>
        <v>0.80845149094097724</v>
      </c>
      <c r="T373" s="65"/>
      <c r="U373" s="65"/>
      <c r="V373" s="55"/>
    </row>
    <row r="374" spans="4:22" s="1" customFormat="1">
      <c r="D374" s="5"/>
      <c r="E374" s="5"/>
      <c r="F374" s="5"/>
      <c r="G374" s="5"/>
      <c r="H374" s="5"/>
      <c r="O374" s="3"/>
      <c r="P374" s="65">
        <v>181.5</v>
      </c>
      <c r="Q374" s="65">
        <f t="shared" si="15"/>
        <v>1.0301788367065005E-46</v>
      </c>
      <c r="R374" s="65">
        <f t="shared" si="16"/>
        <v>1</v>
      </c>
      <c r="S374" s="65">
        <f t="shared" si="17"/>
        <v>0.80932174183758621</v>
      </c>
      <c r="T374" s="65"/>
      <c r="U374" s="65"/>
      <c r="V374" s="55"/>
    </row>
    <row r="375" spans="4:22" s="1" customFormat="1">
      <c r="D375" s="5"/>
      <c r="E375" s="5"/>
      <c r="F375" s="5"/>
      <c r="G375" s="5"/>
      <c r="H375" s="5"/>
      <c r="O375" s="3"/>
      <c r="P375" s="66">
        <v>182</v>
      </c>
      <c r="Q375" s="65">
        <f t="shared" si="15"/>
        <v>6.8792682133787301E-47</v>
      </c>
      <c r="R375" s="65">
        <f t="shared" si="16"/>
        <v>1</v>
      </c>
      <c r="S375" s="65">
        <f t="shared" si="17"/>
        <v>0.81019053155475229</v>
      </c>
      <c r="T375" s="65"/>
      <c r="U375" s="65"/>
      <c r="V375" s="55"/>
    </row>
    <row r="376" spans="4:22" s="1" customFormat="1">
      <c r="D376" s="5"/>
      <c r="E376" s="5"/>
      <c r="F376" s="5"/>
      <c r="G376" s="5"/>
      <c r="H376" s="5"/>
      <c r="O376" s="3"/>
      <c r="P376" s="65">
        <v>182.5</v>
      </c>
      <c r="Q376" s="65">
        <f t="shared" si="15"/>
        <v>4.5917907126580946E-47</v>
      </c>
      <c r="R376" s="65">
        <f t="shared" si="16"/>
        <v>1</v>
      </c>
      <c r="S376" s="65">
        <f t="shared" si="17"/>
        <v>0.8110578665499879</v>
      </c>
      <c r="T376" s="65"/>
      <c r="U376" s="65"/>
      <c r="V376" s="55"/>
    </row>
    <row r="377" spans="4:22" s="1" customFormat="1">
      <c r="D377" s="5"/>
      <c r="E377" s="5"/>
      <c r="F377" s="5"/>
      <c r="G377" s="5"/>
      <c r="H377" s="5"/>
      <c r="O377" s="3"/>
      <c r="P377" s="66">
        <v>183</v>
      </c>
      <c r="Q377" s="65">
        <f t="shared" si="15"/>
        <v>3.0636029207870521E-47</v>
      </c>
      <c r="R377" s="65">
        <f t="shared" si="16"/>
        <v>1</v>
      </c>
      <c r="S377" s="65">
        <f t="shared" si="17"/>
        <v>0.81192375323466937</v>
      </c>
      <c r="T377" s="65"/>
      <c r="U377" s="65"/>
      <c r="V377" s="55"/>
    </row>
    <row r="378" spans="4:22" s="1" customFormat="1">
      <c r="D378" s="5"/>
      <c r="E378" s="5"/>
      <c r="F378" s="5"/>
      <c r="G378" s="5"/>
      <c r="H378" s="5"/>
      <c r="O378" s="3"/>
      <c r="P378" s="65">
        <v>183.5</v>
      </c>
      <c r="Q378" s="65">
        <f t="shared" si="15"/>
        <v>2.0431193260534209E-47</v>
      </c>
      <c r="R378" s="65">
        <f t="shared" si="16"/>
        <v>1</v>
      </c>
      <c r="S378" s="65">
        <f t="shared" si="17"/>
        <v>0.81278819797448909</v>
      </c>
      <c r="T378" s="65"/>
      <c r="U378" s="65"/>
      <c r="V378" s="55"/>
    </row>
    <row r="379" spans="4:22" s="1" customFormat="1">
      <c r="D379" s="5"/>
      <c r="E379" s="5"/>
      <c r="F379" s="5"/>
      <c r="G379" s="5"/>
      <c r="H379" s="5"/>
      <c r="O379" s="3"/>
      <c r="P379" s="66">
        <v>184</v>
      </c>
      <c r="Q379" s="65">
        <f t="shared" si="15"/>
        <v>1.3619657159833791E-47</v>
      </c>
      <c r="R379" s="65">
        <f t="shared" si="16"/>
        <v>1</v>
      </c>
      <c r="S379" s="65">
        <f t="shared" si="17"/>
        <v>0.81365120708990768</v>
      </c>
      <c r="T379" s="65"/>
      <c r="U379" s="65"/>
      <c r="V379" s="55"/>
    </row>
    <row r="380" spans="4:22" s="1" customFormat="1">
      <c r="D380" s="5"/>
      <c r="E380" s="5"/>
      <c r="F380" s="5"/>
      <c r="G380" s="5"/>
      <c r="H380" s="5"/>
      <c r="O380" s="3"/>
      <c r="P380" s="65">
        <v>184.5</v>
      </c>
      <c r="Q380" s="65">
        <f t="shared" si="15"/>
        <v>9.0750729252913991E-48</v>
      </c>
      <c r="R380" s="65">
        <f t="shared" si="16"/>
        <v>1</v>
      </c>
      <c r="S380" s="65">
        <f t="shared" si="17"/>
        <v>0.81451278685659401</v>
      </c>
      <c r="T380" s="65"/>
      <c r="U380" s="65"/>
      <c r="V380" s="55"/>
    </row>
    <row r="381" spans="4:22" s="1" customFormat="1">
      <c r="D381" s="5"/>
      <c r="E381" s="5"/>
      <c r="F381" s="5"/>
      <c r="G381" s="5"/>
      <c r="H381" s="5"/>
      <c r="O381" s="3"/>
      <c r="P381" s="66">
        <v>185</v>
      </c>
      <c r="Q381" s="65">
        <f t="shared" si="15"/>
        <v>6.0442983441477342E-48</v>
      </c>
      <c r="R381" s="65">
        <f t="shared" si="16"/>
        <v>1</v>
      </c>
      <c r="S381" s="65">
        <f t="shared" si="17"/>
        <v>0.81537294350586553</v>
      </c>
      <c r="T381" s="65"/>
      <c r="U381" s="65"/>
      <c r="V381" s="55"/>
    </row>
    <row r="382" spans="4:22" s="1" customFormat="1">
      <c r="D382" s="5"/>
      <c r="E382" s="5"/>
      <c r="F382" s="5"/>
      <c r="G382" s="5"/>
      <c r="H382" s="5"/>
      <c r="O382" s="3"/>
      <c r="P382" s="65">
        <v>185.5</v>
      </c>
      <c r="Q382" s="65">
        <f t="shared" si="15"/>
        <v>4.0239613257468738E-48</v>
      </c>
      <c r="R382" s="65">
        <f t="shared" si="16"/>
        <v>1</v>
      </c>
      <c r="S382" s="65">
        <f t="shared" si="17"/>
        <v>0.81623168322511941</v>
      </c>
      <c r="T382" s="65"/>
      <c r="U382" s="65"/>
      <c r="V382" s="55"/>
    </row>
    <row r="383" spans="4:22" s="1" customFormat="1">
      <c r="D383" s="5"/>
      <c r="E383" s="5"/>
      <c r="F383" s="5"/>
      <c r="G383" s="5"/>
      <c r="H383" s="5"/>
      <c r="O383" s="3"/>
      <c r="P383" s="66">
        <v>186</v>
      </c>
      <c r="Q383" s="65">
        <f t="shared" si="15"/>
        <v>2.6777754345667399E-48</v>
      </c>
      <c r="R383" s="65">
        <f t="shared" si="16"/>
        <v>1</v>
      </c>
      <c r="S383" s="65">
        <f t="shared" si="17"/>
        <v>0.8170890121582598</v>
      </c>
      <c r="T383" s="65"/>
      <c r="U383" s="65"/>
      <c r="V383" s="55"/>
    </row>
    <row r="384" spans="4:22" s="1" customFormat="1">
      <c r="D384" s="5"/>
      <c r="E384" s="5"/>
      <c r="F384" s="5"/>
      <c r="G384" s="5"/>
      <c r="H384" s="5"/>
      <c r="O384" s="3"/>
      <c r="P384" s="65">
        <v>186.5</v>
      </c>
      <c r="Q384" s="65">
        <f t="shared" si="15"/>
        <v>1.7811777860593132E-48</v>
      </c>
      <c r="R384" s="65">
        <f t="shared" si="16"/>
        <v>1</v>
      </c>
      <c r="S384" s="65">
        <f t="shared" si="17"/>
        <v>0.81794493640611921</v>
      </c>
      <c r="T384" s="65"/>
      <c r="U384" s="65"/>
      <c r="V384" s="55"/>
    </row>
    <row r="385" spans="4:22" s="1" customFormat="1">
      <c r="D385" s="5"/>
      <c r="E385" s="5"/>
      <c r="F385" s="5"/>
      <c r="G385" s="5"/>
      <c r="H385" s="5"/>
      <c r="O385" s="3"/>
      <c r="P385" s="66">
        <v>187</v>
      </c>
      <c r="Q385" s="65">
        <f t="shared" si="15"/>
        <v>1.1842774510003438E-48</v>
      </c>
      <c r="R385" s="65">
        <f t="shared" si="16"/>
        <v>1</v>
      </c>
      <c r="S385" s="65">
        <f t="shared" si="17"/>
        <v>0.81879946202687615</v>
      </c>
      <c r="T385" s="65"/>
      <c r="U385" s="65"/>
      <c r="V385" s="55"/>
    </row>
    <row r="386" spans="4:22" s="1" customFormat="1">
      <c r="D386" s="5"/>
      <c r="E386" s="5"/>
      <c r="F386" s="5"/>
      <c r="G386" s="5"/>
      <c r="H386" s="5"/>
      <c r="O386" s="3"/>
      <c r="P386" s="65">
        <v>187.5</v>
      </c>
      <c r="Q386" s="65">
        <f t="shared" si="15"/>
        <v>7.8706940871660196E-49</v>
      </c>
      <c r="R386" s="65">
        <f t="shared" si="16"/>
        <v>1</v>
      </c>
      <c r="S386" s="65">
        <f t="shared" si="17"/>
        <v>0.81965259503646537</v>
      </c>
      <c r="T386" s="65"/>
      <c r="U386" s="65"/>
      <c r="V386" s="55"/>
    </row>
    <row r="387" spans="4:22" s="1" customFormat="1">
      <c r="D387" s="5"/>
      <c r="E387" s="5"/>
      <c r="F387" s="5"/>
      <c r="G387" s="5"/>
      <c r="H387" s="5"/>
      <c r="O387" s="3"/>
      <c r="P387" s="66">
        <v>188</v>
      </c>
      <c r="Q387" s="65">
        <f t="shared" si="15"/>
        <v>5.2286105659713405E-49</v>
      </c>
      <c r="R387" s="65">
        <f t="shared" si="16"/>
        <v>1</v>
      </c>
      <c r="S387" s="65">
        <f t="shared" si="17"/>
        <v>0.82050434140898554</v>
      </c>
      <c r="T387" s="65"/>
      <c r="U387" s="65"/>
      <c r="V387" s="55"/>
    </row>
    <row r="388" spans="4:22" s="1" customFormat="1">
      <c r="D388" s="5"/>
      <c r="E388" s="5"/>
      <c r="F388" s="5"/>
      <c r="G388" s="5"/>
      <c r="H388" s="5"/>
      <c r="O388" s="3"/>
      <c r="P388" s="65">
        <v>188.5</v>
      </c>
      <c r="Q388" s="65">
        <f t="shared" si="15"/>
        <v>3.4719507586252667E-49</v>
      </c>
      <c r="R388" s="65">
        <f t="shared" si="16"/>
        <v>1</v>
      </c>
      <c r="S388" s="65">
        <f t="shared" si="17"/>
        <v>0.82135470707709768</v>
      </c>
      <c r="T388" s="65"/>
      <c r="U388" s="65"/>
      <c r="V388" s="55"/>
    </row>
    <row r="389" spans="4:22" s="1" customFormat="1">
      <c r="D389" s="5"/>
      <c r="E389" s="5"/>
      <c r="F389" s="5"/>
      <c r="G389" s="5"/>
      <c r="H389" s="5"/>
      <c r="O389" s="3"/>
      <c r="P389" s="66">
        <v>189</v>
      </c>
      <c r="Q389" s="65">
        <f t="shared" si="15"/>
        <v>2.304491556024202E-49</v>
      </c>
      <c r="R389" s="65">
        <f t="shared" si="16"/>
        <v>1</v>
      </c>
      <c r="S389" s="65">
        <f t="shared" si="17"/>
        <v>0.82220369793242565</v>
      </c>
      <c r="T389" s="65"/>
      <c r="U389" s="65"/>
      <c r="V389" s="55"/>
    </row>
    <row r="390" spans="4:22" s="1" customFormat="1">
      <c r="D390" s="5"/>
      <c r="E390" s="5"/>
      <c r="F390" s="5"/>
      <c r="G390" s="5"/>
      <c r="H390" s="5"/>
      <c r="O390" s="3"/>
      <c r="P390" s="65">
        <v>189.5</v>
      </c>
      <c r="Q390" s="65">
        <f t="shared" si="15"/>
        <v>1.5289429914295697E-49</v>
      </c>
      <c r="R390" s="65">
        <f t="shared" si="16"/>
        <v>1</v>
      </c>
      <c r="S390" s="65">
        <f t="shared" si="17"/>
        <v>0.82305131982594459</v>
      </c>
      <c r="T390" s="65"/>
      <c r="U390" s="65"/>
      <c r="V390" s="55"/>
    </row>
    <row r="391" spans="4:22" s="1" customFormat="1">
      <c r="D391" s="5"/>
      <c r="E391" s="5"/>
      <c r="F391" s="5"/>
      <c r="G391" s="5"/>
      <c r="H391" s="5"/>
      <c r="O391" s="3"/>
      <c r="P391" s="66">
        <v>190</v>
      </c>
      <c r="Q391" s="65">
        <f t="shared" si="15"/>
        <v>1.013963621894593E-49</v>
      </c>
      <c r="R391" s="65">
        <f t="shared" si="16"/>
        <v>1</v>
      </c>
      <c r="S391" s="65">
        <f t="shared" si="17"/>
        <v>0.82389757856836932</v>
      </c>
      <c r="T391" s="65"/>
      <c r="U391" s="65"/>
      <c r="V391" s="55"/>
    </row>
    <row r="392" spans="4:22" s="1" customFormat="1">
      <c r="D392" s="5"/>
      <c r="E392" s="5"/>
      <c r="F392" s="5"/>
      <c r="G392" s="5"/>
      <c r="H392" s="5"/>
      <c r="O392" s="3"/>
      <c r="P392" s="65">
        <v>190.5</v>
      </c>
      <c r="Q392" s="65">
        <f t="shared" si="15"/>
        <v>6.7215381408541029E-50</v>
      </c>
      <c r="R392" s="65">
        <f t="shared" si="16"/>
        <v>1</v>
      </c>
      <c r="S392" s="65">
        <f t="shared" si="17"/>
        <v>0.82474247993053595</v>
      </c>
      <c r="T392" s="65"/>
      <c r="U392" s="65"/>
      <c r="V392" s="55"/>
    </row>
    <row r="393" spans="4:22" s="1" customFormat="1">
      <c r="D393" s="5"/>
      <c r="E393" s="5"/>
      <c r="F393" s="5"/>
      <c r="G393" s="5"/>
      <c r="H393" s="5"/>
      <c r="O393" s="3"/>
      <c r="P393" s="66">
        <v>191</v>
      </c>
      <c r="Q393" s="65">
        <f t="shared" si="15"/>
        <v>4.4537975568515838E-50</v>
      </c>
      <c r="R393" s="65">
        <f t="shared" si="16"/>
        <v>1</v>
      </c>
      <c r="S393" s="65">
        <f t="shared" si="17"/>
        <v>0.82558602964377947</v>
      </c>
      <c r="T393" s="65"/>
      <c r="U393" s="65"/>
      <c r="V393" s="55"/>
    </row>
    <row r="394" spans="4:22" s="1" customFormat="1">
      <c r="D394" s="5"/>
      <c r="E394" s="5"/>
      <c r="F394" s="5"/>
      <c r="G394" s="5"/>
      <c r="H394" s="5"/>
      <c r="O394" s="3"/>
      <c r="P394" s="65">
        <v>191.5</v>
      </c>
      <c r="Q394" s="65">
        <f t="shared" si="15"/>
        <v>2.9499054013982703E-50</v>
      </c>
      <c r="R394" s="65">
        <f t="shared" si="16"/>
        <v>1</v>
      </c>
      <c r="S394" s="65">
        <f t="shared" si="17"/>
        <v>0.82642823340030758</v>
      </c>
      <c r="T394" s="65"/>
      <c r="U394" s="65"/>
      <c r="V394" s="55"/>
    </row>
    <row r="395" spans="4:22" s="1" customFormat="1">
      <c r="D395" s="5"/>
      <c r="E395" s="5"/>
      <c r="F395" s="5"/>
      <c r="G395" s="5"/>
      <c r="H395" s="5"/>
      <c r="O395" s="3"/>
      <c r="P395" s="66">
        <v>192</v>
      </c>
      <c r="Q395" s="65">
        <f t="shared" si="15"/>
        <v>1.952998070548226E-50</v>
      </c>
      <c r="R395" s="65">
        <f t="shared" si="16"/>
        <v>1</v>
      </c>
      <c r="S395" s="65">
        <f t="shared" si="17"/>
        <v>0.82726909685356798</v>
      </c>
      <c r="T395" s="65"/>
      <c r="U395" s="65"/>
      <c r="V395" s="55"/>
    </row>
    <row r="396" spans="4:22" s="1" customFormat="1">
      <c r="D396" s="5"/>
      <c r="E396" s="5"/>
      <c r="F396" s="5"/>
      <c r="G396" s="5"/>
      <c r="H396" s="5"/>
      <c r="O396" s="3"/>
      <c r="P396" s="65">
        <v>192.5</v>
      </c>
      <c r="Q396" s="65">
        <f t="shared" ref="Q396:Q410" si="18">$B$4*((1/$B$5)^$B$4)*(P396^($B$4-1))*EXP(-((P396/$B$5)^$B$4))</f>
        <v>1.292444624412147E-50</v>
      </c>
      <c r="R396" s="65">
        <f t="shared" ref="R396:R410" si="19">1-EXP(-((P396/$B$5)^$B$4))</f>
        <v>1</v>
      </c>
      <c r="S396" s="65">
        <f t="shared" ref="S396:S410" si="20">$B$4*((1/$B$5)^$B$4)*(P396^($B$4-1))</f>
        <v>0.82810862561861265</v>
      </c>
      <c r="T396" s="65"/>
      <c r="U396" s="65"/>
      <c r="V396" s="55"/>
    </row>
    <row r="397" spans="4:22" s="1" customFormat="1">
      <c r="D397" s="5"/>
      <c r="E397" s="5"/>
      <c r="F397" s="5"/>
      <c r="G397" s="5"/>
      <c r="H397" s="5"/>
      <c r="O397" s="3"/>
      <c r="P397" s="66">
        <v>193</v>
      </c>
      <c r="Q397" s="65">
        <f t="shared" si="18"/>
        <v>8.5494617814340352E-51</v>
      </c>
      <c r="R397" s="65">
        <f t="shared" si="19"/>
        <v>1</v>
      </c>
      <c r="S397" s="65">
        <f t="shared" si="20"/>
        <v>0.828946825272458</v>
      </c>
      <c r="T397" s="65"/>
      <c r="U397" s="65"/>
      <c r="V397" s="55"/>
    </row>
    <row r="398" spans="4:22" s="1" customFormat="1">
      <c r="D398" s="5"/>
      <c r="E398" s="5"/>
      <c r="F398" s="5"/>
      <c r="G398" s="5"/>
      <c r="H398" s="5"/>
      <c r="O398" s="3"/>
      <c r="P398" s="65">
        <v>193.5</v>
      </c>
      <c r="Q398" s="65">
        <f t="shared" si="18"/>
        <v>5.6530470514374126E-51</v>
      </c>
      <c r="R398" s="65">
        <f t="shared" si="19"/>
        <v>1</v>
      </c>
      <c r="S398" s="65">
        <f t="shared" si="20"/>
        <v>0.82978370135444124</v>
      </c>
      <c r="T398" s="65"/>
      <c r="U398" s="65"/>
      <c r="V398" s="55"/>
    </row>
    <row r="399" spans="4:22" s="1" customFormat="1">
      <c r="D399" s="5"/>
      <c r="E399" s="5"/>
      <c r="F399" s="5"/>
      <c r="G399" s="5"/>
      <c r="H399" s="5"/>
      <c r="O399" s="3"/>
      <c r="P399" s="66">
        <v>194</v>
      </c>
      <c r="Q399" s="65">
        <f t="shared" si="18"/>
        <v>3.7363169672650923E-51</v>
      </c>
      <c r="R399" s="65">
        <f t="shared" si="19"/>
        <v>1</v>
      </c>
      <c r="S399" s="65">
        <f t="shared" si="20"/>
        <v>0.83061925936656966</v>
      </c>
      <c r="T399" s="65"/>
      <c r="U399" s="65"/>
      <c r="V399" s="55"/>
    </row>
    <row r="400" spans="4:22" s="1" customFormat="1">
      <c r="D400" s="5"/>
      <c r="E400" s="5"/>
      <c r="F400" s="5"/>
      <c r="G400" s="5"/>
      <c r="H400" s="5"/>
      <c r="O400" s="3"/>
      <c r="P400" s="65">
        <v>194.5</v>
      </c>
      <c r="Q400" s="65">
        <f t="shared" si="18"/>
        <v>2.4684390173013801E-51</v>
      </c>
      <c r="R400" s="65">
        <f t="shared" si="19"/>
        <v>1</v>
      </c>
      <c r="S400" s="65">
        <f t="shared" si="20"/>
        <v>0.83145350477386881</v>
      </c>
      <c r="T400" s="65"/>
      <c r="U400" s="65"/>
      <c r="V400" s="55"/>
    </row>
    <row r="401" spans="4:22" s="1" customFormat="1">
      <c r="D401" s="5"/>
      <c r="E401" s="5"/>
      <c r="F401" s="5"/>
      <c r="G401" s="5"/>
      <c r="H401" s="5"/>
      <c r="O401" s="3"/>
      <c r="P401" s="66">
        <v>195</v>
      </c>
      <c r="Q401" s="65">
        <f t="shared" si="18"/>
        <v>1.6301176938152856E-51</v>
      </c>
      <c r="R401" s="65">
        <f t="shared" si="19"/>
        <v>1</v>
      </c>
      <c r="S401" s="65">
        <f t="shared" si="20"/>
        <v>0.83228644300472432</v>
      </c>
      <c r="T401" s="65"/>
      <c r="U401" s="65"/>
      <c r="V401" s="55"/>
    </row>
    <row r="402" spans="4:22" s="1" customFormat="1">
      <c r="D402" s="5"/>
      <c r="E402" s="5"/>
      <c r="F402" s="5"/>
      <c r="G402" s="5"/>
      <c r="H402" s="5"/>
      <c r="O402" s="3"/>
      <c r="P402" s="65">
        <v>195.5</v>
      </c>
      <c r="Q402" s="65">
        <f t="shared" si="18"/>
        <v>1.0760530380572384E-51</v>
      </c>
      <c r="R402" s="65">
        <f t="shared" si="19"/>
        <v>1</v>
      </c>
      <c r="S402" s="65">
        <f t="shared" si="20"/>
        <v>0.83311807945122385</v>
      </c>
      <c r="T402" s="65"/>
      <c r="U402" s="65"/>
      <c r="V402" s="55"/>
    </row>
    <row r="403" spans="4:22" s="1" customFormat="1">
      <c r="D403" s="5"/>
      <c r="E403" s="5"/>
      <c r="F403" s="5"/>
      <c r="G403" s="5"/>
      <c r="H403" s="5"/>
      <c r="O403" s="3"/>
      <c r="P403" s="66">
        <v>196</v>
      </c>
      <c r="Q403" s="65">
        <f t="shared" si="18"/>
        <v>7.1001388193748594E-52</v>
      </c>
      <c r="R403" s="65">
        <f t="shared" si="19"/>
        <v>1</v>
      </c>
      <c r="S403" s="65">
        <f t="shared" si="20"/>
        <v>0.83394841946948739</v>
      </c>
      <c r="T403" s="65"/>
      <c r="U403" s="65"/>
      <c r="V403" s="55"/>
    </row>
    <row r="404" spans="4:22">
      <c r="P404" s="65">
        <v>196.5</v>
      </c>
      <c r="Q404" s="65">
        <f t="shared" si="18"/>
        <v>4.6829415150424445E-52</v>
      </c>
      <c r="R404" s="65">
        <f t="shared" si="19"/>
        <v>1</v>
      </c>
      <c r="S404" s="65">
        <f t="shared" si="20"/>
        <v>0.83477746838000233</v>
      </c>
      <c r="T404" s="65"/>
      <c r="U404" s="65"/>
      <c r="V404" s="64"/>
    </row>
    <row r="405" spans="4:22">
      <c r="P405" s="66">
        <v>197</v>
      </c>
      <c r="Q405" s="65">
        <f t="shared" si="18"/>
        <v>3.0873768635637442E-52</v>
      </c>
      <c r="R405" s="65">
        <f t="shared" si="19"/>
        <v>1</v>
      </c>
      <c r="S405" s="65">
        <f t="shared" si="20"/>
        <v>0.8356052314679483</v>
      </c>
      <c r="T405" s="65"/>
      <c r="U405" s="65"/>
      <c r="V405" s="64"/>
    </row>
    <row r="406" spans="4:22">
      <c r="P406" s="65">
        <v>197.5</v>
      </c>
      <c r="Q406" s="65">
        <f t="shared" si="18"/>
        <v>2.0346038323940167E-52</v>
      </c>
      <c r="R406" s="65">
        <f t="shared" si="19"/>
        <v>1</v>
      </c>
      <c r="S406" s="65">
        <f t="shared" si="20"/>
        <v>0.83643171398352023</v>
      </c>
      <c r="T406" s="65"/>
      <c r="U406" s="65"/>
      <c r="V406" s="64"/>
    </row>
    <row r="407" spans="4:22">
      <c r="P407" s="66">
        <v>198</v>
      </c>
      <c r="Q407" s="65">
        <f t="shared" si="18"/>
        <v>1.3402618499069584E-52</v>
      </c>
      <c r="R407" s="65">
        <f t="shared" si="19"/>
        <v>1</v>
      </c>
      <c r="S407" s="65">
        <f t="shared" si="20"/>
        <v>0.8372569211422497</v>
      </c>
      <c r="T407" s="65"/>
      <c r="U407" s="65"/>
      <c r="V407" s="64"/>
    </row>
    <row r="408" spans="4:22">
      <c r="P408" s="65">
        <v>198.5</v>
      </c>
      <c r="Q408" s="65">
        <f t="shared" si="18"/>
        <v>8.8250935884833195E-53</v>
      </c>
      <c r="R408" s="65">
        <f t="shared" si="19"/>
        <v>1</v>
      </c>
      <c r="S408" s="65">
        <f t="shared" si="20"/>
        <v>0.83808085812531941</v>
      </c>
      <c r="T408" s="65"/>
      <c r="U408" s="65"/>
      <c r="V408" s="64"/>
    </row>
    <row r="409" spans="4:22">
      <c r="P409" s="66">
        <v>199</v>
      </c>
      <c r="Q409" s="65">
        <f t="shared" si="18"/>
        <v>5.808568707165565E-53</v>
      </c>
      <c r="R409" s="65">
        <f t="shared" si="19"/>
        <v>1</v>
      </c>
      <c r="S409" s="65">
        <f t="shared" si="20"/>
        <v>0.83890353007987439</v>
      </c>
      <c r="T409" s="65"/>
      <c r="U409" s="65"/>
      <c r="V409" s="64"/>
    </row>
    <row r="410" spans="4:22">
      <c r="P410" s="65">
        <v>199.5</v>
      </c>
      <c r="Q410" s="65">
        <f t="shared" si="18"/>
        <v>3.8215484378746007E-53</v>
      </c>
      <c r="R410" s="65">
        <f t="shared" si="19"/>
        <v>1</v>
      </c>
      <c r="S410" s="65">
        <f t="shared" si="20"/>
        <v>0.83972494211933246</v>
      </c>
      <c r="T410" s="65"/>
      <c r="U410" s="65"/>
      <c r="V410" s="64"/>
    </row>
    <row r="411" spans="4:22">
      <c r="P411" s="64"/>
      <c r="Q411" s="64"/>
      <c r="R411" s="64"/>
      <c r="S411" s="64"/>
      <c r="T411" s="64"/>
      <c r="U411" s="64"/>
      <c r="V411" s="64"/>
    </row>
    <row r="412" spans="4:22">
      <c r="P412" s="64"/>
      <c r="Q412" s="64"/>
      <c r="R412" s="64"/>
      <c r="S412" s="64"/>
      <c r="T412" s="64"/>
      <c r="U412" s="64"/>
      <c r="V412" s="64"/>
    </row>
    <row r="413" spans="4:22">
      <c r="P413" s="64"/>
      <c r="Q413" s="64"/>
      <c r="R413" s="64"/>
      <c r="S413" s="64"/>
      <c r="T413" s="64"/>
      <c r="U413" s="64"/>
      <c r="V413" s="64"/>
    </row>
    <row r="414" spans="4:22">
      <c r="P414" s="64"/>
      <c r="Q414" s="64"/>
      <c r="R414" s="64"/>
      <c r="S414" s="64"/>
      <c r="T414" s="64"/>
      <c r="U414" s="64"/>
      <c r="V414" s="64"/>
    </row>
    <row r="415" spans="4:22">
      <c r="P415" s="64"/>
      <c r="Q415" s="64"/>
      <c r="R415" s="64"/>
      <c r="S415" s="64"/>
      <c r="T415" s="64"/>
      <c r="U415" s="64"/>
      <c r="V415" s="64"/>
    </row>
    <row r="416" spans="4:22">
      <c r="P416" s="64"/>
      <c r="Q416" s="64"/>
      <c r="R416" s="64"/>
      <c r="S416" s="64"/>
      <c r="T416" s="64"/>
      <c r="U416" s="64"/>
      <c r="V416" s="64"/>
    </row>
    <row r="417" spans="16:22">
      <c r="P417" s="64"/>
      <c r="Q417" s="64"/>
      <c r="R417" s="64"/>
      <c r="S417" s="64"/>
      <c r="T417" s="64"/>
      <c r="U417" s="64"/>
      <c r="V417" s="64"/>
    </row>
    <row r="418" spans="16:22">
      <c r="P418" s="64"/>
      <c r="Q418" s="64"/>
      <c r="R418" s="64"/>
      <c r="S418" s="64"/>
      <c r="T418" s="64"/>
      <c r="U418" s="64"/>
      <c r="V418" s="64"/>
    </row>
    <row r="419" spans="16:22">
      <c r="P419" s="64"/>
      <c r="Q419" s="64"/>
      <c r="R419" s="64"/>
      <c r="S419" s="64"/>
      <c r="T419" s="64"/>
      <c r="U419" s="64"/>
      <c r="V419" s="64"/>
    </row>
    <row r="420" spans="16:22">
      <c r="P420" s="64"/>
      <c r="Q420" s="64"/>
      <c r="R420" s="64"/>
      <c r="S420" s="64"/>
      <c r="T420" s="64"/>
      <c r="U420" s="64"/>
      <c r="V420" s="64"/>
    </row>
    <row r="421" spans="16:22">
      <c r="P421" s="64"/>
      <c r="Q421" s="64"/>
      <c r="R421" s="64"/>
      <c r="S421" s="64"/>
      <c r="T421" s="64"/>
      <c r="U421" s="64"/>
      <c r="V421" s="64"/>
    </row>
    <row r="422" spans="16:22">
      <c r="P422" s="64"/>
      <c r="Q422" s="64"/>
      <c r="R422" s="64"/>
      <c r="S422" s="64"/>
      <c r="T422" s="64"/>
      <c r="U422" s="64"/>
      <c r="V422" s="64"/>
    </row>
    <row r="423" spans="16:22">
      <c r="P423" s="64"/>
      <c r="Q423" s="64"/>
      <c r="R423" s="64"/>
      <c r="S423" s="64"/>
      <c r="T423" s="64"/>
      <c r="U423" s="64"/>
      <c r="V423" s="64"/>
    </row>
    <row r="424" spans="16:22">
      <c r="P424" s="64"/>
      <c r="Q424" s="64"/>
      <c r="R424" s="64"/>
      <c r="S424" s="64"/>
      <c r="T424" s="64"/>
      <c r="U424" s="64"/>
      <c r="V424" s="64"/>
    </row>
    <row r="425" spans="16:22">
      <c r="P425" s="64"/>
      <c r="Q425" s="64"/>
      <c r="R425" s="64"/>
      <c r="S425" s="64"/>
      <c r="T425" s="64"/>
      <c r="U425" s="64"/>
      <c r="V425" s="64"/>
    </row>
    <row r="426" spans="16:22">
      <c r="P426" s="64"/>
      <c r="Q426" s="64"/>
      <c r="R426" s="64"/>
      <c r="S426" s="64"/>
      <c r="T426" s="64"/>
      <c r="U426" s="64"/>
      <c r="V426" s="64"/>
    </row>
    <row r="427" spans="16:22">
      <c r="P427" s="64"/>
      <c r="Q427" s="64"/>
      <c r="R427" s="64"/>
      <c r="S427" s="64"/>
      <c r="T427" s="64"/>
      <c r="U427" s="64"/>
      <c r="V427" s="64"/>
    </row>
    <row r="428" spans="16:22">
      <c r="P428" s="64"/>
      <c r="Q428" s="64"/>
      <c r="R428" s="64"/>
      <c r="S428" s="64"/>
      <c r="T428" s="64"/>
      <c r="U428" s="64"/>
      <c r="V428" s="64"/>
    </row>
    <row r="429" spans="16:22">
      <c r="P429" s="64"/>
      <c r="Q429" s="64"/>
      <c r="R429" s="64"/>
      <c r="S429" s="64"/>
      <c r="T429" s="64"/>
      <c r="U429" s="64"/>
      <c r="V429" s="64"/>
    </row>
    <row r="430" spans="16:22">
      <c r="P430" s="64"/>
      <c r="Q430" s="64"/>
      <c r="R430" s="64"/>
      <c r="S430" s="64"/>
      <c r="T430" s="64"/>
      <c r="U430" s="64"/>
      <c r="V430" s="64"/>
    </row>
    <row r="431" spans="16:22">
      <c r="P431" s="64"/>
      <c r="Q431" s="64"/>
      <c r="R431" s="64"/>
      <c r="S431" s="64"/>
      <c r="T431" s="64"/>
      <c r="U431" s="64"/>
      <c r="V431" s="64"/>
    </row>
    <row r="432" spans="16:22">
      <c r="P432" s="64"/>
      <c r="Q432" s="64"/>
      <c r="R432" s="64"/>
      <c r="S432" s="64"/>
      <c r="T432" s="64"/>
      <c r="U432" s="64"/>
      <c r="V432" s="64"/>
    </row>
    <row r="433" spans="16:22">
      <c r="P433" s="64"/>
      <c r="Q433" s="64"/>
      <c r="R433" s="64"/>
      <c r="S433" s="64"/>
      <c r="T433" s="64"/>
      <c r="U433" s="64"/>
      <c r="V433" s="64"/>
    </row>
    <row r="434" spans="16:22">
      <c r="P434" s="64"/>
      <c r="Q434" s="64"/>
      <c r="R434" s="64"/>
      <c r="S434" s="64"/>
      <c r="T434" s="64"/>
      <c r="U434" s="64"/>
      <c r="V434" s="64"/>
    </row>
    <row r="435" spans="16:22">
      <c r="P435" s="64"/>
      <c r="Q435" s="64"/>
      <c r="R435" s="64"/>
      <c r="S435" s="64"/>
      <c r="T435" s="64"/>
      <c r="U435" s="64"/>
      <c r="V435" s="64"/>
    </row>
    <row r="436" spans="16:22">
      <c r="P436" s="64"/>
      <c r="Q436" s="64"/>
      <c r="R436" s="64"/>
      <c r="S436" s="64"/>
      <c r="T436" s="64"/>
      <c r="U436" s="64"/>
      <c r="V436" s="64"/>
    </row>
    <row r="437" spans="16:22">
      <c r="P437" s="64"/>
      <c r="Q437" s="64"/>
      <c r="R437" s="64"/>
      <c r="S437" s="64"/>
      <c r="T437" s="64"/>
      <c r="U437" s="64"/>
      <c r="V437" s="64"/>
    </row>
    <row r="438" spans="16:22">
      <c r="P438" s="64"/>
      <c r="Q438" s="64"/>
      <c r="R438" s="64"/>
      <c r="S438" s="64"/>
      <c r="T438" s="64"/>
      <c r="U438" s="64"/>
      <c r="V438" s="64"/>
    </row>
    <row r="439" spans="16:22">
      <c r="P439" s="64"/>
      <c r="Q439" s="64"/>
      <c r="R439" s="64"/>
      <c r="S439" s="64"/>
      <c r="T439" s="64"/>
      <c r="U439" s="64"/>
      <c r="V439" s="64"/>
    </row>
    <row r="440" spans="16:22">
      <c r="P440" s="64"/>
      <c r="Q440" s="64"/>
      <c r="R440" s="64"/>
      <c r="S440" s="64"/>
      <c r="T440" s="64"/>
      <c r="U440" s="64"/>
      <c r="V440" s="64"/>
    </row>
    <row r="441" spans="16:22">
      <c r="P441" s="64"/>
      <c r="Q441" s="64"/>
      <c r="R441" s="64"/>
      <c r="S441" s="64"/>
      <c r="T441" s="64"/>
      <c r="U441" s="64"/>
      <c r="V441" s="64"/>
    </row>
    <row r="442" spans="16:22">
      <c r="P442" s="64"/>
      <c r="Q442" s="64"/>
      <c r="R442" s="64"/>
      <c r="S442" s="64"/>
      <c r="T442" s="64"/>
      <c r="U442" s="64"/>
      <c r="V442" s="64"/>
    </row>
    <row r="443" spans="16:22">
      <c r="P443" s="64"/>
      <c r="Q443" s="64"/>
      <c r="R443" s="64"/>
      <c r="S443" s="64"/>
      <c r="T443" s="64"/>
      <c r="U443" s="64"/>
      <c r="V443" s="64"/>
    </row>
    <row r="444" spans="16:22">
      <c r="P444" s="64"/>
      <c r="Q444" s="64"/>
      <c r="R444" s="64"/>
      <c r="S444" s="64"/>
      <c r="T444" s="64"/>
      <c r="U444" s="64"/>
      <c r="V444" s="64"/>
    </row>
    <row r="445" spans="16:22">
      <c r="P445" s="64"/>
      <c r="Q445" s="64"/>
      <c r="R445" s="64"/>
      <c r="S445" s="64"/>
      <c r="T445" s="64"/>
      <c r="U445" s="64"/>
      <c r="V445" s="64"/>
    </row>
    <row r="446" spans="16:22">
      <c r="P446" s="64"/>
      <c r="Q446" s="64"/>
      <c r="R446" s="64"/>
      <c r="S446" s="64"/>
      <c r="T446" s="64"/>
      <c r="U446" s="64"/>
      <c r="V446" s="64"/>
    </row>
    <row r="447" spans="16:22">
      <c r="P447" s="64"/>
      <c r="Q447" s="64"/>
      <c r="R447" s="64"/>
      <c r="S447" s="64"/>
      <c r="T447" s="64"/>
      <c r="U447" s="64"/>
      <c r="V447" s="64"/>
    </row>
    <row r="448" spans="16:22">
      <c r="P448" s="64"/>
      <c r="Q448" s="64"/>
      <c r="R448" s="64"/>
      <c r="S448" s="64"/>
      <c r="T448" s="64"/>
      <c r="U448" s="64"/>
      <c r="V448" s="64"/>
    </row>
    <row r="449" spans="16:22">
      <c r="P449" s="64"/>
      <c r="Q449" s="64"/>
      <c r="R449" s="64"/>
      <c r="S449" s="64"/>
      <c r="T449" s="64"/>
      <c r="U449" s="64"/>
      <c r="V449" s="64"/>
    </row>
    <row r="450" spans="16:22">
      <c r="P450" s="64"/>
      <c r="Q450" s="64"/>
      <c r="R450" s="64"/>
      <c r="S450" s="64"/>
      <c r="T450" s="64"/>
      <c r="U450" s="64"/>
      <c r="V450" s="64"/>
    </row>
    <row r="451" spans="16:22">
      <c r="P451" s="64"/>
      <c r="Q451" s="64"/>
      <c r="R451" s="64"/>
      <c r="S451" s="64"/>
      <c r="T451" s="64"/>
      <c r="U451" s="64"/>
      <c r="V451" s="64"/>
    </row>
    <row r="452" spans="16:22">
      <c r="P452" s="64"/>
      <c r="Q452" s="64"/>
      <c r="R452" s="64"/>
      <c r="S452" s="64"/>
      <c r="T452" s="64"/>
      <c r="U452" s="64"/>
      <c r="V452" s="64"/>
    </row>
    <row r="453" spans="16:22">
      <c r="P453" s="64"/>
      <c r="Q453" s="64"/>
      <c r="R453" s="64"/>
      <c r="S453" s="64"/>
      <c r="T453" s="64"/>
      <c r="U453" s="64"/>
      <c r="V453" s="64"/>
    </row>
    <row r="454" spans="16:22">
      <c r="P454" s="64"/>
      <c r="Q454" s="64"/>
      <c r="R454" s="64"/>
      <c r="S454" s="64"/>
      <c r="T454" s="64"/>
      <c r="U454" s="64"/>
      <c r="V454" s="64"/>
    </row>
    <row r="455" spans="16:22">
      <c r="P455" s="64"/>
      <c r="Q455" s="64"/>
      <c r="R455" s="64"/>
      <c r="S455" s="64"/>
      <c r="T455" s="64"/>
      <c r="U455" s="64"/>
      <c r="V455" s="64"/>
    </row>
    <row r="456" spans="16:22">
      <c r="P456" s="64"/>
      <c r="Q456" s="64"/>
      <c r="R456" s="64"/>
      <c r="S456" s="64"/>
      <c r="T456" s="64"/>
      <c r="U456" s="64"/>
      <c r="V456" s="64"/>
    </row>
    <row r="457" spans="16:22">
      <c r="P457" s="64"/>
      <c r="Q457" s="64"/>
      <c r="R457" s="64"/>
      <c r="S457" s="64"/>
      <c r="T457" s="64"/>
      <c r="U457" s="64"/>
      <c r="V457" s="64"/>
    </row>
    <row r="458" spans="16:22">
      <c r="P458" s="64"/>
      <c r="Q458" s="64"/>
      <c r="R458" s="64"/>
      <c r="S458" s="64"/>
      <c r="T458" s="64"/>
      <c r="U458" s="64"/>
      <c r="V458" s="64"/>
    </row>
    <row r="459" spans="16:22">
      <c r="P459" s="64"/>
      <c r="Q459" s="64"/>
      <c r="R459" s="64"/>
      <c r="S459" s="64"/>
      <c r="T459" s="64"/>
      <c r="U459" s="64"/>
      <c r="V459" s="64"/>
    </row>
    <row r="460" spans="16:22">
      <c r="P460" s="64"/>
      <c r="Q460" s="64"/>
      <c r="R460" s="64"/>
      <c r="S460" s="64"/>
      <c r="T460" s="64"/>
      <c r="U460" s="64"/>
      <c r="V460" s="64"/>
    </row>
    <row r="461" spans="16:22">
      <c r="P461" s="64"/>
      <c r="Q461" s="64"/>
      <c r="R461" s="64"/>
      <c r="S461" s="64"/>
      <c r="T461" s="64"/>
      <c r="U461" s="64"/>
      <c r="V461" s="64"/>
    </row>
    <row r="462" spans="16:22">
      <c r="P462" s="64"/>
      <c r="Q462" s="64"/>
      <c r="R462" s="64"/>
      <c r="S462" s="64"/>
      <c r="T462" s="64"/>
      <c r="U462" s="64"/>
      <c r="V462" s="64"/>
    </row>
    <row r="463" spans="16:22">
      <c r="P463" s="64"/>
      <c r="Q463" s="64"/>
      <c r="R463" s="64"/>
      <c r="S463" s="64"/>
      <c r="T463" s="64"/>
      <c r="U463" s="64"/>
      <c r="V463" s="64"/>
    </row>
    <row r="464" spans="16:22">
      <c r="P464" s="64"/>
      <c r="Q464" s="64"/>
      <c r="R464" s="64"/>
      <c r="S464" s="64"/>
      <c r="T464" s="64"/>
      <c r="U464" s="64"/>
      <c r="V464" s="64"/>
    </row>
    <row r="465" spans="16:22">
      <c r="P465" s="64"/>
      <c r="Q465" s="64"/>
      <c r="R465" s="64"/>
      <c r="S465" s="64"/>
      <c r="T465" s="64"/>
      <c r="U465" s="64"/>
      <c r="V465" s="64"/>
    </row>
    <row r="466" spans="16:22">
      <c r="P466" s="64"/>
      <c r="Q466" s="64"/>
      <c r="R466" s="64"/>
      <c r="S466" s="64"/>
      <c r="T466" s="64"/>
      <c r="U466" s="64"/>
      <c r="V466" s="64"/>
    </row>
    <row r="467" spans="16:22">
      <c r="P467" s="64"/>
      <c r="Q467" s="64"/>
      <c r="R467" s="64"/>
      <c r="S467" s="64"/>
      <c r="T467" s="64"/>
      <c r="U467" s="64"/>
      <c r="V467" s="64"/>
    </row>
    <row r="468" spans="16:22">
      <c r="P468" s="64"/>
      <c r="Q468" s="64"/>
      <c r="R468" s="64"/>
      <c r="S468" s="64"/>
      <c r="T468" s="64"/>
      <c r="U468" s="64"/>
      <c r="V468" s="64"/>
    </row>
    <row r="469" spans="16:22">
      <c r="P469" s="64"/>
      <c r="Q469" s="64"/>
      <c r="R469" s="64"/>
      <c r="S469" s="64"/>
      <c r="T469" s="64"/>
      <c r="U469" s="64"/>
      <c r="V469" s="64"/>
    </row>
    <row r="470" spans="16:22">
      <c r="P470" s="64"/>
      <c r="Q470" s="64"/>
      <c r="R470" s="64"/>
      <c r="S470" s="64"/>
      <c r="T470" s="64"/>
      <c r="U470" s="64"/>
      <c r="V470" s="64"/>
    </row>
    <row r="471" spans="16:22">
      <c r="P471" s="64"/>
      <c r="Q471" s="64"/>
      <c r="R471" s="64"/>
      <c r="S471" s="64"/>
      <c r="T471" s="64"/>
      <c r="U471" s="64"/>
      <c r="V471" s="64"/>
    </row>
    <row r="472" spans="16:22">
      <c r="P472" s="64"/>
      <c r="Q472" s="64"/>
      <c r="R472" s="64"/>
      <c r="S472" s="64"/>
      <c r="T472" s="64"/>
      <c r="U472" s="64"/>
      <c r="V472" s="64"/>
    </row>
    <row r="473" spans="16:22">
      <c r="P473" s="64"/>
      <c r="Q473" s="64"/>
      <c r="R473" s="64"/>
      <c r="S473" s="64"/>
      <c r="T473" s="64"/>
      <c r="U473" s="64"/>
      <c r="V473" s="64"/>
    </row>
    <row r="474" spans="16:22">
      <c r="P474" s="64"/>
      <c r="Q474" s="64"/>
      <c r="R474" s="64"/>
      <c r="S474" s="64"/>
      <c r="T474" s="64"/>
      <c r="U474" s="64"/>
      <c r="V474" s="64"/>
    </row>
    <row r="475" spans="16:22">
      <c r="P475" s="64"/>
      <c r="Q475" s="64"/>
      <c r="R475" s="64"/>
      <c r="S475" s="64"/>
      <c r="T475" s="64"/>
      <c r="U475" s="64"/>
      <c r="V475" s="64"/>
    </row>
    <row r="476" spans="16:22">
      <c r="P476" s="64"/>
      <c r="Q476" s="64"/>
      <c r="R476" s="64"/>
      <c r="S476" s="64"/>
      <c r="T476" s="64"/>
      <c r="U476" s="64"/>
      <c r="V476" s="64"/>
    </row>
    <row r="477" spans="16:22">
      <c r="P477" s="64"/>
      <c r="Q477" s="64"/>
      <c r="R477" s="64"/>
      <c r="S477" s="64"/>
      <c r="T477" s="64"/>
      <c r="U477" s="64"/>
      <c r="V477" s="64"/>
    </row>
    <row r="478" spans="16:22">
      <c r="P478" s="64"/>
      <c r="Q478" s="64"/>
      <c r="R478" s="64"/>
      <c r="S478" s="64"/>
      <c r="T478" s="64"/>
      <c r="U478" s="64"/>
      <c r="V478" s="64"/>
    </row>
    <row r="479" spans="16:22">
      <c r="P479" s="64"/>
      <c r="Q479" s="64"/>
      <c r="R479" s="64"/>
      <c r="S479" s="64"/>
      <c r="T479" s="64"/>
      <c r="U479" s="64"/>
      <c r="V479" s="64"/>
    </row>
    <row r="480" spans="16:22">
      <c r="P480" s="64"/>
      <c r="Q480" s="64"/>
      <c r="R480" s="64"/>
      <c r="S480" s="64"/>
      <c r="T480" s="64"/>
      <c r="U480" s="64"/>
      <c r="V480" s="64"/>
    </row>
    <row r="481" spans="16:22">
      <c r="P481" s="64"/>
      <c r="Q481" s="64"/>
      <c r="R481" s="64"/>
      <c r="S481" s="64"/>
      <c r="T481" s="64"/>
      <c r="U481" s="64"/>
      <c r="V481" s="64"/>
    </row>
    <row r="482" spans="16:22">
      <c r="P482" s="64"/>
      <c r="Q482" s="64"/>
      <c r="R482" s="64"/>
      <c r="S482" s="64"/>
      <c r="T482" s="64"/>
      <c r="U482" s="64"/>
      <c r="V482" s="64"/>
    </row>
    <row r="483" spans="16:22">
      <c r="P483" s="64"/>
      <c r="Q483" s="64"/>
      <c r="R483" s="64"/>
      <c r="S483" s="64"/>
      <c r="T483" s="64"/>
      <c r="U483" s="64"/>
      <c r="V483" s="64"/>
    </row>
    <row r="484" spans="16:22">
      <c r="P484" s="64"/>
      <c r="Q484" s="64"/>
      <c r="R484" s="64"/>
      <c r="S484" s="64"/>
      <c r="T484" s="64"/>
      <c r="U484" s="64"/>
      <c r="V484" s="64"/>
    </row>
    <row r="485" spans="16:22">
      <c r="P485" s="64"/>
      <c r="Q485" s="64"/>
      <c r="R485" s="64"/>
      <c r="S485" s="64"/>
      <c r="T485" s="64"/>
      <c r="U485" s="64"/>
      <c r="V485" s="64"/>
    </row>
    <row r="486" spans="16:22">
      <c r="P486" s="64"/>
      <c r="Q486" s="64"/>
      <c r="R486" s="64"/>
      <c r="S486" s="64"/>
      <c r="T486" s="64"/>
      <c r="U486" s="64"/>
      <c r="V486" s="64"/>
    </row>
    <row r="487" spans="16:22">
      <c r="P487" s="64"/>
      <c r="Q487" s="64"/>
      <c r="R487" s="64"/>
      <c r="S487" s="64"/>
      <c r="T487" s="64"/>
      <c r="U487" s="64"/>
      <c r="V487" s="64"/>
    </row>
    <row r="488" spans="16:22">
      <c r="P488" s="64"/>
      <c r="Q488" s="64"/>
      <c r="R488" s="64"/>
      <c r="S488" s="64"/>
      <c r="T488" s="64"/>
      <c r="U488" s="64"/>
      <c r="V488" s="64"/>
    </row>
    <row r="489" spans="16:22">
      <c r="P489" s="64"/>
      <c r="Q489" s="64"/>
      <c r="R489" s="64"/>
      <c r="S489" s="64"/>
      <c r="T489" s="64"/>
      <c r="U489" s="64"/>
      <c r="V489" s="64"/>
    </row>
    <row r="490" spans="16:22">
      <c r="P490" s="64"/>
      <c r="Q490" s="64"/>
      <c r="R490" s="64"/>
      <c r="S490" s="64"/>
      <c r="T490" s="64"/>
      <c r="U490" s="64"/>
      <c r="V490" s="64"/>
    </row>
    <row r="491" spans="16:22">
      <c r="P491" s="64"/>
      <c r="Q491" s="64"/>
      <c r="R491" s="64"/>
      <c r="S491" s="64"/>
      <c r="T491" s="64"/>
      <c r="U491" s="64"/>
      <c r="V491" s="64"/>
    </row>
    <row r="492" spans="16:22">
      <c r="P492" s="64"/>
      <c r="Q492" s="64"/>
      <c r="R492" s="64"/>
      <c r="S492" s="64"/>
      <c r="T492" s="64"/>
      <c r="U492" s="64"/>
      <c r="V492" s="64"/>
    </row>
    <row r="493" spans="16:22">
      <c r="P493" s="64"/>
      <c r="Q493" s="64"/>
      <c r="R493" s="64"/>
      <c r="S493" s="64"/>
      <c r="T493" s="64"/>
      <c r="U493" s="64"/>
      <c r="V493" s="64"/>
    </row>
    <row r="494" spans="16:22">
      <c r="P494" s="64"/>
      <c r="Q494" s="64"/>
      <c r="R494" s="64"/>
      <c r="S494" s="64"/>
      <c r="T494" s="64"/>
      <c r="U494" s="64"/>
      <c r="V494" s="64"/>
    </row>
    <row r="495" spans="16:22">
      <c r="P495" s="64"/>
      <c r="Q495" s="64"/>
      <c r="R495" s="64"/>
      <c r="S495" s="64"/>
      <c r="T495" s="64"/>
      <c r="U495" s="64"/>
      <c r="V495" s="64"/>
    </row>
    <row r="496" spans="16:22">
      <c r="P496" s="64"/>
      <c r="Q496" s="64"/>
      <c r="R496" s="64"/>
      <c r="S496" s="64"/>
      <c r="T496" s="64"/>
      <c r="U496" s="64"/>
      <c r="V496" s="64"/>
    </row>
    <row r="497" spans="16:22">
      <c r="P497" s="64"/>
      <c r="Q497" s="64"/>
      <c r="R497" s="64"/>
      <c r="S497" s="64"/>
      <c r="T497" s="64"/>
      <c r="U497" s="64"/>
      <c r="V497" s="64"/>
    </row>
    <row r="498" spans="16:22">
      <c r="P498" s="64"/>
      <c r="Q498" s="64"/>
      <c r="R498" s="64"/>
      <c r="S498" s="64"/>
      <c r="T498" s="64"/>
      <c r="U498" s="64"/>
      <c r="V498" s="64"/>
    </row>
    <row r="499" spans="16:22">
      <c r="P499" s="64"/>
      <c r="Q499" s="64"/>
      <c r="R499" s="64"/>
      <c r="S499" s="64"/>
      <c r="T499" s="64"/>
      <c r="U499" s="64"/>
      <c r="V499" s="64"/>
    </row>
    <row r="500" spans="16:22">
      <c r="P500" s="64"/>
      <c r="Q500" s="64"/>
      <c r="R500" s="64"/>
      <c r="S500" s="64"/>
      <c r="T500" s="64"/>
      <c r="U500" s="64"/>
      <c r="V500" s="64"/>
    </row>
    <row r="501" spans="16:22">
      <c r="P501" s="64"/>
      <c r="Q501" s="64"/>
      <c r="R501" s="64"/>
      <c r="S501" s="64"/>
      <c r="T501" s="64"/>
      <c r="U501" s="64"/>
      <c r="V501" s="64"/>
    </row>
    <row r="502" spans="16:22">
      <c r="P502" s="64"/>
      <c r="Q502" s="64"/>
      <c r="R502" s="64"/>
      <c r="S502" s="64"/>
      <c r="T502" s="64"/>
      <c r="U502" s="64"/>
      <c r="V502" s="64"/>
    </row>
    <row r="503" spans="16:22">
      <c r="P503" s="64"/>
      <c r="Q503" s="64"/>
      <c r="R503" s="64"/>
      <c r="S503" s="64"/>
      <c r="T503" s="64"/>
      <c r="U503" s="64"/>
      <c r="V503" s="64"/>
    </row>
    <row r="504" spans="16:22">
      <c r="P504" s="64"/>
      <c r="Q504" s="64"/>
      <c r="R504" s="64"/>
      <c r="S504" s="64"/>
      <c r="T504" s="64"/>
      <c r="U504" s="64"/>
      <c r="V504" s="64"/>
    </row>
    <row r="505" spans="16:22">
      <c r="P505" s="64"/>
      <c r="Q505" s="64"/>
      <c r="R505" s="64"/>
      <c r="S505" s="64"/>
      <c r="T505" s="64"/>
      <c r="U505" s="64"/>
      <c r="V505" s="64"/>
    </row>
    <row r="506" spans="16:22">
      <c r="P506" s="64"/>
      <c r="Q506" s="64"/>
      <c r="R506" s="64"/>
      <c r="S506" s="64"/>
      <c r="T506" s="64"/>
      <c r="U506" s="64"/>
      <c r="V506" s="64"/>
    </row>
    <row r="507" spans="16:22">
      <c r="P507" s="64"/>
      <c r="Q507" s="64"/>
      <c r="R507" s="64"/>
      <c r="S507" s="64"/>
      <c r="T507" s="64"/>
      <c r="U507" s="64"/>
      <c r="V507" s="64"/>
    </row>
    <row r="508" spans="16:22">
      <c r="P508" s="64"/>
      <c r="Q508" s="64"/>
      <c r="R508" s="64"/>
      <c r="S508" s="64"/>
      <c r="T508" s="64"/>
      <c r="U508" s="64"/>
      <c r="V508" s="64"/>
    </row>
    <row r="509" spans="16:22">
      <c r="P509" s="64"/>
      <c r="Q509" s="64"/>
      <c r="R509" s="64"/>
      <c r="S509" s="64"/>
      <c r="T509" s="64"/>
      <c r="U509" s="64"/>
      <c r="V509" s="64"/>
    </row>
    <row r="510" spans="16:22">
      <c r="P510" s="64"/>
      <c r="Q510" s="64"/>
      <c r="R510" s="64"/>
      <c r="S510" s="64"/>
      <c r="T510" s="64"/>
      <c r="U510" s="64"/>
      <c r="V510" s="64"/>
    </row>
    <row r="511" spans="16:22">
      <c r="P511" s="64"/>
      <c r="Q511" s="64"/>
      <c r="R511" s="64"/>
      <c r="S511" s="64"/>
      <c r="T511" s="64"/>
      <c r="U511" s="64"/>
      <c r="V511" s="64"/>
    </row>
    <row r="512" spans="16:22">
      <c r="P512" s="64"/>
      <c r="Q512" s="64"/>
      <c r="R512" s="64"/>
      <c r="S512" s="64"/>
      <c r="T512" s="64"/>
      <c r="U512" s="64"/>
      <c r="V512" s="64"/>
    </row>
    <row r="513" spans="16:22">
      <c r="P513" s="64"/>
      <c r="Q513" s="64"/>
      <c r="R513" s="64"/>
      <c r="S513" s="64"/>
      <c r="T513" s="64"/>
      <c r="U513" s="64"/>
      <c r="V513" s="64"/>
    </row>
    <row r="514" spans="16:22">
      <c r="P514" s="64"/>
      <c r="Q514" s="64"/>
      <c r="R514" s="64"/>
      <c r="S514" s="64"/>
      <c r="T514" s="64"/>
      <c r="U514" s="64"/>
      <c r="V514" s="64"/>
    </row>
    <row r="515" spans="16:22">
      <c r="P515" s="64"/>
      <c r="Q515" s="64"/>
      <c r="R515" s="64"/>
      <c r="S515" s="64"/>
      <c r="T515" s="64"/>
      <c r="U515" s="64"/>
      <c r="V515" s="64"/>
    </row>
    <row r="516" spans="16:22">
      <c r="P516" s="64"/>
      <c r="Q516" s="64"/>
      <c r="R516" s="64"/>
      <c r="S516" s="64"/>
      <c r="T516" s="64"/>
      <c r="U516" s="64"/>
      <c r="V516" s="64"/>
    </row>
    <row r="517" spans="16:22">
      <c r="P517" s="64"/>
      <c r="Q517" s="64"/>
      <c r="R517" s="64"/>
      <c r="S517" s="64"/>
      <c r="T517" s="64"/>
      <c r="U517" s="64"/>
      <c r="V517" s="64"/>
    </row>
    <row r="518" spans="16:22">
      <c r="P518" s="64"/>
      <c r="Q518" s="64"/>
      <c r="R518" s="64"/>
      <c r="S518" s="64"/>
      <c r="T518" s="64"/>
      <c r="U518" s="64"/>
      <c r="V518" s="64"/>
    </row>
    <row r="519" spans="16:22">
      <c r="P519" s="64"/>
      <c r="Q519" s="64"/>
      <c r="R519" s="64"/>
      <c r="S519" s="64"/>
      <c r="T519" s="64"/>
      <c r="U519" s="64"/>
      <c r="V519" s="64"/>
    </row>
    <row r="520" spans="16:22">
      <c r="P520" s="64"/>
      <c r="Q520" s="64"/>
      <c r="R520" s="64"/>
      <c r="S520" s="64"/>
      <c r="T520" s="64"/>
      <c r="U520" s="64"/>
      <c r="V520" s="64"/>
    </row>
    <row r="521" spans="16:22">
      <c r="P521" s="64"/>
      <c r="Q521" s="64"/>
      <c r="R521" s="64"/>
      <c r="S521" s="64"/>
      <c r="T521" s="64"/>
      <c r="U521" s="64"/>
      <c r="V521" s="64"/>
    </row>
    <row r="522" spans="16:22">
      <c r="P522" s="64"/>
      <c r="Q522" s="64"/>
      <c r="R522" s="64"/>
      <c r="S522" s="64"/>
      <c r="T522" s="64"/>
      <c r="U522" s="64"/>
      <c r="V522" s="64"/>
    </row>
    <row r="523" spans="16:22">
      <c r="P523" s="64"/>
      <c r="Q523" s="64"/>
      <c r="R523" s="64"/>
      <c r="S523" s="64"/>
      <c r="T523" s="64"/>
      <c r="U523" s="64"/>
      <c r="V523" s="64"/>
    </row>
    <row r="524" spans="16:22">
      <c r="P524" s="64"/>
      <c r="Q524" s="64"/>
      <c r="R524" s="64"/>
      <c r="S524" s="64"/>
      <c r="T524" s="64"/>
      <c r="U524" s="64"/>
      <c r="V524" s="64"/>
    </row>
    <row r="525" spans="16:22">
      <c r="P525" s="64"/>
      <c r="Q525" s="64"/>
      <c r="R525" s="64"/>
      <c r="S525" s="64"/>
      <c r="T525" s="64"/>
      <c r="U525" s="64"/>
      <c r="V525" s="64"/>
    </row>
    <row r="526" spans="16:22">
      <c r="P526" s="64"/>
      <c r="Q526" s="64"/>
      <c r="R526" s="64"/>
      <c r="S526" s="64"/>
      <c r="T526" s="64"/>
      <c r="U526" s="64"/>
      <c r="V526" s="64"/>
    </row>
    <row r="527" spans="16:22">
      <c r="P527" s="64"/>
      <c r="Q527" s="64"/>
      <c r="R527" s="64"/>
      <c r="S527" s="64"/>
      <c r="T527" s="64"/>
      <c r="U527" s="64"/>
      <c r="V527" s="64"/>
    </row>
    <row r="528" spans="16:22">
      <c r="P528" s="64"/>
      <c r="Q528" s="64"/>
      <c r="R528" s="64"/>
      <c r="S528" s="64"/>
      <c r="T528" s="64"/>
      <c r="U528" s="64"/>
      <c r="V528" s="64"/>
    </row>
    <row r="529" spans="16:22">
      <c r="P529" s="64"/>
      <c r="Q529" s="64"/>
      <c r="R529" s="64"/>
      <c r="S529" s="64"/>
      <c r="T529" s="64"/>
      <c r="U529" s="64"/>
      <c r="V529" s="64"/>
    </row>
    <row r="530" spans="16:22">
      <c r="P530" s="64"/>
      <c r="Q530" s="64"/>
      <c r="R530" s="64"/>
      <c r="S530" s="64"/>
      <c r="T530" s="64"/>
      <c r="U530" s="64"/>
      <c r="V530" s="64"/>
    </row>
    <row r="531" spans="16:22">
      <c r="P531" s="64"/>
      <c r="Q531" s="64"/>
      <c r="R531" s="64"/>
      <c r="S531" s="64"/>
      <c r="T531" s="64"/>
      <c r="U531" s="64"/>
      <c r="V531" s="64"/>
    </row>
    <row r="532" spans="16:22">
      <c r="P532" s="64"/>
      <c r="Q532" s="64"/>
      <c r="R532" s="64"/>
      <c r="S532" s="64"/>
      <c r="T532" s="64"/>
      <c r="U532" s="64"/>
      <c r="V532" s="64"/>
    </row>
    <row r="533" spans="16:22">
      <c r="P533" s="64"/>
      <c r="Q533" s="64"/>
      <c r="R533" s="64"/>
      <c r="S533" s="64"/>
      <c r="T533" s="64"/>
      <c r="U533" s="64"/>
      <c r="V533" s="64"/>
    </row>
    <row r="534" spans="16:22">
      <c r="P534" s="64"/>
      <c r="Q534" s="64"/>
      <c r="R534" s="64"/>
      <c r="S534" s="64"/>
      <c r="T534" s="64"/>
      <c r="U534" s="64"/>
      <c r="V534" s="64"/>
    </row>
    <row r="535" spans="16:22">
      <c r="P535" s="64"/>
      <c r="Q535" s="64"/>
      <c r="R535" s="64"/>
      <c r="S535" s="64"/>
      <c r="T535" s="64"/>
      <c r="U535" s="64"/>
      <c r="V535" s="64"/>
    </row>
    <row r="536" spans="16:22">
      <c r="P536" s="64"/>
      <c r="Q536" s="64"/>
      <c r="R536" s="64"/>
      <c r="S536" s="64"/>
      <c r="T536" s="64"/>
      <c r="U536" s="64"/>
      <c r="V536" s="64"/>
    </row>
    <row r="537" spans="16:22">
      <c r="P537" s="64"/>
      <c r="Q537" s="64"/>
      <c r="R537" s="64"/>
      <c r="S537" s="64"/>
      <c r="T537" s="64"/>
      <c r="U537" s="64"/>
      <c r="V537" s="64"/>
    </row>
    <row r="538" spans="16:22">
      <c r="P538" s="64"/>
      <c r="Q538" s="64"/>
      <c r="R538" s="64"/>
      <c r="S538" s="64"/>
      <c r="T538" s="64"/>
      <c r="U538" s="64"/>
      <c r="V538" s="64"/>
    </row>
    <row r="539" spans="16:22">
      <c r="P539" s="64"/>
      <c r="Q539" s="64"/>
      <c r="R539" s="64"/>
      <c r="S539" s="64"/>
      <c r="T539" s="64"/>
      <c r="U539" s="64"/>
      <c r="V539" s="64"/>
    </row>
    <row r="540" spans="16:22">
      <c r="P540" s="64"/>
      <c r="Q540" s="64"/>
      <c r="R540" s="64"/>
      <c r="S540" s="64"/>
      <c r="T540" s="64"/>
      <c r="U540" s="64"/>
      <c r="V540" s="64"/>
    </row>
    <row r="541" spans="16:22">
      <c r="P541" s="64"/>
      <c r="Q541" s="64"/>
      <c r="R541" s="64"/>
      <c r="S541" s="64"/>
      <c r="T541" s="64"/>
      <c r="U541" s="64"/>
      <c r="V541" s="64"/>
    </row>
    <row r="542" spans="16:22">
      <c r="P542" s="64"/>
      <c r="Q542" s="64"/>
      <c r="R542" s="64"/>
      <c r="S542" s="64"/>
      <c r="T542" s="64"/>
      <c r="U542" s="64"/>
      <c r="V542" s="64"/>
    </row>
    <row r="543" spans="16:22">
      <c r="P543" s="64"/>
      <c r="Q543" s="64"/>
      <c r="R543" s="64"/>
      <c r="S543" s="64"/>
      <c r="T543" s="64"/>
      <c r="U543" s="64"/>
      <c r="V543" s="64"/>
    </row>
    <row r="544" spans="16:22">
      <c r="P544" s="64"/>
      <c r="Q544" s="64"/>
      <c r="R544" s="64"/>
      <c r="S544" s="64"/>
      <c r="T544" s="64"/>
      <c r="U544" s="64"/>
      <c r="V544" s="64"/>
    </row>
    <row r="545" spans="16:22">
      <c r="P545" s="64"/>
      <c r="Q545" s="64"/>
      <c r="R545" s="64"/>
      <c r="S545" s="64"/>
      <c r="T545" s="64"/>
      <c r="U545" s="64"/>
      <c r="V545" s="64"/>
    </row>
    <row r="546" spans="16:22">
      <c r="P546" s="64"/>
      <c r="Q546" s="64"/>
      <c r="R546" s="64"/>
      <c r="S546" s="64"/>
      <c r="T546" s="64"/>
      <c r="U546" s="64"/>
      <c r="V546" s="64"/>
    </row>
    <row r="547" spans="16:22">
      <c r="P547" s="64"/>
      <c r="Q547" s="64"/>
      <c r="R547" s="64"/>
      <c r="S547" s="64"/>
      <c r="T547" s="64"/>
      <c r="U547" s="64"/>
      <c r="V547" s="64"/>
    </row>
    <row r="548" spans="16:22">
      <c r="P548" s="64"/>
      <c r="Q548" s="64"/>
      <c r="R548" s="64"/>
      <c r="S548" s="64"/>
      <c r="T548" s="64"/>
      <c r="U548" s="64"/>
      <c r="V548" s="64"/>
    </row>
    <row r="549" spans="16:22">
      <c r="P549" s="64"/>
      <c r="Q549" s="64"/>
      <c r="R549" s="64"/>
      <c r="S549" s="64"/>
      <c r="T549" s="64"/>
      <c r="U549" s="64"/>
      <c r="V549" s="64"/>
    </row>
    <row r="550" spans="16:22">
      <c r="P550" s="64"/>
      <c r="Q550" s="64"/>
      <c r="R550" s="64"/>
      <c r="S550" s="64"/>
      <c r="T550" s="64"/>
      <c r="U550" s="64"/>
      <c r="V550" s="64"/>
    </row>
  </sheetData>
  <sheetProtection password="C6E8" sheet="1" objects="1" scenarios="1" selectLockedCells="1" selectUnlockedCells="1"/>
  <pageMargins left="0.7" right="0.7" top="0.78740157499999996" bottom="0.78740157499999996" header="0.3" footer="0.3"/>
  <drawing r:id="rId1"/>
  <legacyDrawing r:id="rId2"/>
  <controls>
    <control shapeId="4098" r:id="rId3" name="ScrollBar2"/>
    <control shapeId="4097" r:id="rId4" name="ScrollBar1"/>
  </control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U410"/>
  <sheetViews>
    <sheetView workbookViewId="0">
      <pane ySplit="7" topLeftCell="A8" activePane="bottomLeft" state="frozen"/>
      <selection pane="bottomLeft" activeCell="M1" sqref="M1"/>
    </sheetView>
  </sheetViews>
  <sheetFormatPr defaultRowHeight="15"/>
  <cols>
    <col min="1" max="1" width="30.140625" style="53" bestFit="1" customWidth="1"/>
    <col min="2" max="14" width="9.140625" style="53"/>
    <col min="15" max="15" width="9.140625" style="54" customWidth="1"/>
    <col min="16" max="16" width="9.140625" style="54" hidden="1" customWidth="1"/>
    <col min="17" max="17" width="11" style="54" hidden="1" customWidth="1"/>
    <col min="18" max="20" width="9.140625" style="54" hidden="1" customWidth="1"/>
    <col min="21" max="21" width="9.140625" style="54"/>
    <col min="22" max="16384" width="9.140625" style="53"/>
  </cols>
  <sheetData>
    <row r="1" spans="1:21" s="39" customFormat="1" ht="21">
      <c r="A1" s="38" t="s">
        <v>20</v>
      </c>
      <c r="M1" s="71" t="s">
        <v>7</v>
      </c>
      <c r="O1" s="40"/>
      <c r="P1" s="40"/>
      <c r="Q1" s="40"/>
      <c r="R1" s="40"/>
      <c r="S1" s="40"/>
      <c r="T1" s="40"/>
      <c r="U1" s="40"/>
    </row>
    <row r="2" spans="1:21" s="41" customFormat="1">
      <c r="A2" s="41" t="s">
        <v>21</v>
      </c>
      <c r="O2" s="42"/>
      <c r="P2" s="42"/>
      <c r="Q2" s="42"/>
      <c r="R2" s="42"/>
      <c r="S2" s="42"/>
      <c r="T2" s="42"/>
      <c r="U2" s="42"/>
    </row>
    <row r="3" spans="1:21" s="7" customFormat="1">
      <c r="I3" s="8"/>
      <c r="O3" s="43"/>
      <c r="U3" s="43"/>
    </row>
    <row r="4" spans="1:21" s="7" customFormat="1">
      <c r="A4" s="44" t="s">
        <v>22</v>
      </c>
      <c r="B4" s="45">
        <f>ROUND(T11/100-10,2)</f>
        <v>7.95</v>
      </c>
      <c r="C4" s="7">
        <v>-10</v>
      </c>
      <c r="I4" s="8">
        <v>10</v>
      </c>
      <c r="O4" s="43"/>
      <c r="U4" s="43"/>
    </row>
    <row r="5" spans="1:21" s="7" customFormat="1">
      <c r="A5" s="46" t="s">
        <v>23</v>
      </c>
      <c r="B5" s="47">
        <f>ROUND(B4+T12/100,2)</f>
        <v>18.78</v>
      </c>
      <c r="C5" s="23">
        <f>B4</f>
        <v>7.95</v>
      </c>
      <c r="D5" s="23"/>
      <c r="E5" s="23"/>
      <c r="F5" s="23"/>
      <c r="G5" s="23"/>
      <c r="H5" s="23"/>
      <c r="I5" s="25">
        <f>C5+20</f>
        <v>27.95</v>
      </c>
      <c r="O5" s="43"/>
      <c r="U5" s="43"/>
    </row>
    <row r="6" spans="1:21" s="7" customFormat="1">
      <c r="A6" s="48"/>
      <c r="B6" s="49"/>
      <c r="C6" s="23"/>
      <c r="D6" s="23"/>
      <c r="E6" s="23"/>
      <c r="F6" s="23"/>
      <c r="G6" s="23"/>
      <c r="H6" s="23"/>
      <c r="I6" s="25"/>
      <c r="O6" s="43"/>
      <c r="U6" s="43"/>
    </row>
    <row r="7" spans="1:21" s="7" customFormat="1">
      <c r="A7" s="50" t="str">
        <f>CONCATENATE("X--&gt;","Ro(",B4,";",B5,")")</f>
        <v>X--&gt;Ro(7,95;18,78)</v>
      </c>
      <c r="O7" s="43"/>
      <c r="U7" s="43"/>
    </row>
    <row r="8" spans="1:21" s="7" customFormat="1">
      <c r="O8" s="43"/>
      <c r="U8" s="43"/>
    </row>
    <row r="9" spans="1:21" s="7" customFormat="1">
      <c r="O9" s="43"/>
      <c r="U9" s="43"/>
    </row>
    <row r="10" spans="1:21" s="7" customFormat="1">
      <c r="O10" s="43"/>
      <c r="P10" s="55" t="s">
        <v>0</v>
      </c>
      <c r="Q10" s="55" t="s">
        <v>1</v>
      </c>
      <c r="R10" s="55" t="s">
        <v>8</v>
      </c>
      <c r="S10" s="55"/>
      <c r="T10" s="55"/>
      <c r="U10" s="43"/>
    </row>
    <row r="11" spans="1:21" s="7" customFormat="1">
      <c r="O11" s="43"/>
      <c r="P11" s="56">
        <v>-20</v>
      </c>
      <c r="Q11" s="55">
        <f>IF(OR(P11&lt;$B$4,P11&gt;$B$5),0,1/($B$5-$B$4))</f>
        <v>0</v>
      </c>
      <c r="R11" s="55">
        <v>0</v>
      </c>
      <c r="S11" s="57" t="s">
        <v>24</v>
      </c>
      <c r="T11" s="55">
        <v>1795</v>
      </c>
      <c r="U11" s="43">
        <v>5</v>
      </c>
    </row>
    <row r="12" spans="1:21" s="7" customFormat="1">
      <c r="O12" s="43"/>
      <c r="P12" s="55">
        <f>B4</f>
        <v>7.95</v>
      </c>
      <c r="Q12" s="55">
        <v>0</v>
      </c>
      <c r="R12" s="55">
        <v>0</v>
      </c>
      <c r="S12" s="57" t="s">
        <v>23</v>
      </c>
      <c r="T12" s="55">
        <v>1083</v>
      </c>
      <c r="U12" s="43"/>
    </row>
    <row r="13" spans="1:21" s="7" customFormat="1">
      <c r="O13" s="43"/>
      <c r="P13" s="56">
        <f>B4</f>
        <v>7.95</v>
      </c>
      <c r="Q13" s="55">
        <f>1/($B$5-$B$4)</f>
        <v>9.2336103416435805E-2</v>
      </c>
      <c r="R13" s="55">
        <f>(P13-$B$4)/($B$5-$B$4)</f>
        <v>0</v>
      </c>
      <c r="S13" s="55"/>
      <c r="T13" s="55"/>
      <c r="U13" s="43"/>
    </row>
    <row r="14" spans="1:21" s="7" customFormat="1">
      <c r="O14" s="43"/>
      <c r="P14" s="56">
        <f>B5</f>
        <v>18.78</v>
      </c>
      <c r="Q14" s="55">
        <f>1/($B$5-$B$4)</f>
        <v>9.2336103416435805E-2</v>
      </c>
      <c r="R14" s="55">
        <f>(P14-$B$4)/($B$5-$B$4)</f>
        <v>1</v>
      </c>
      <c r="S14" s="55"/>
      <c r="T14" s="55"/>
      <c r="U14" s="43"/>
    </row>
    <row r="15" spans="1:21" s="7" customFormat="1">
      <c r="O15" s="43"/>
      <c r="P15" s="56">
        <f>B5</f>
        <v>18.78</v>
      </c>
      <c r="Q15" s="55">
        <v>0</v>
      </c>
      <c r="R15" s="55">
        <v>1</v>
      </c>
      <c r="S15" s="55"/>
      <c r="T15" s="55"/>
      <c r="U15" s="43"/>
    </row>
    <row r="16" spans="1:21" s="7" customFormat="1">
      <c r="O16" s="43"/>
      <c r="P16" s="56">
        <v>40</v>
      </c>
      <c r="Q16" s="55">
        <f>IF(OR(P16&lt;$B$4,P16&gt;$B$5),0,1/($B$5-$B$4))</f>
        <v>0</v>
      </c>
      <c r="R16" s="55">
        <v>1</v>
      </c>
      <c r="S16" s="55"/>
      <c r="T16" s="55"/>
      <c r="U16" s="43"/>
    </row>
    <row r="17" spans="4:21" s="7" customFormat="1">
      <c r="O17" s="43"/>
      <c r="P17" s="56"/>
      <c r="Q17" s="55"/>
      <c r="R17" s="55"/>
      <c r="S17" s="55"/>
      <c r="T17" s="55"/>
      <c r="U17" s="43"/>
    </row>
    <row r="18" spans="4:21" s="7" customFormat="1">
      <c r="O18" s="43"/>
      <c r="P18" s="52"/>
      <c r="Q18" s="51"/>
      <c r="R18" s="51"/>
      <c r="S18" s="51"/>
      <c r="T18" s="51"/>
      <c r="U18" s="43"/>
    </row>
    <row r="19" spans="4:21" s="7" customFormat="1">
      <c r="O19" s="43"/>
      <c r="P19" s="52"/>
      <c r="Q19" s="51"/>
      <c r="R19" s="51"/>
      <c r="S19" s="51"/>
      <c r="T19" s="51"/>
      <c r="U19" s="43"/>
    </row>
    <row r="20" spans="4:21" s="7" customFormat="1">
      <c r="O20" s="43"/>
      <c r="P20" s="52"/>
      <c r="Q20" s="51"/>
      <c r="R20" s="51"/>
      <c r="S20" s="51"/>
      <c r="T20" s="51"/>
      <c r="U20" s="43"/>
    </row>
    <row r="21" spans="4:21" s="7" customFormat="1">
      <c r="O21" s="43"/>
      <c r="P21" s="52"/>
      <c r="Q21" s="51"/>
      <c r="R21" s="51"/>
      <c r="S21" s="51"/>
      <c r="T21" s="51"/>
      <c r="U21" s="43"/>
    </row>
    <row r="22" spans="4:21" s="7" customFormat="1">
      <c r="O22" s="43"/>
      <c r="P22" s="52"/>
      <c r="Q22" s="51"/>
      <c r="R22" s="51"/>
      <c r="S22" s="51"/>
      <c r="T22" s="51"/>
      <c r="U22" s="43"/>
    </row>
    <row r="23" spans="4:21" s="7" customFormat="1">
      <c r="O23" s="43"/>
      <c r="P23" s="52"/>
      <c r="Q23" s="51"/>
      <c r="R23" s="51"/>
      <c r="S23" s="51"/>
      <c r="T23" s="51"/>
      <c r="U23" s="43"/>
    </row>
    <row r="24" spans="4:21" s="7" customFormat="1">
      <c r="O24" s="43"/>
      <c r="P24" s="52"/>
      <c r="Q24" s="51"/>
      <c r="R24" s="51"/>
      <c r="S24" s="51"/>
      <c r="T24" s="51"/>
      <c r="U24" s="43"/>
    </row>
    <row r="25" spans="4:21" s="7" customFormat="1">
      <c r="O25" s="43"/>
      <c r="P25" s="52"/>
      <c r="Q25" s="51"/>
      <c r="R25" s="51"/>
      <c r="S25" s="51"/>
      <c r="T25" s="51"/>
      <c r="U25" s="43"/>
    </row>
    <row r="26" spans="4:21" s="7" customFormat="1">
      <c r="D26" s="7" t="s">
        <v>58</v>
      </c>
      <c r="O26" s="43"/>
      <c r="P26" s="52"/>
      <c r="Q26" s="51"/>
      <c r="R26" s="51"/>
      <c r="S26" s="51"/>
      <c r="T26" s="51"/>
      <c r="U26" s="43"/>
    </row>
    <row r="27" spans="4:21" s="7" customFormat="1">
      <c r="O27" s="43"/>
      <c r="P27" s="52"/>
      <c r="Q27" s="51"/>
      <c r="R27" s="51"/>
      <c r="S27" s="51"/>
      <c r="T27" s="51"/>
      <c r="U27" s="43"/>
    </row>
    <row r="28" spans="4:21" s="7" customFormat="1">
      <c r="O28" s="43"/>
      <c r="P28" s="52"/>
      <c r="Q28" s="51"/>
      <c r="R28" s="51"/>
      <c r="S28" s="51"/>
      <c r="T28" s="51"/>
      <c r="U28" s="43"/>
    </row>
    <row r="29" spans="4:21" s="7" customFormat="1">
      <c r="O29" s="43"/>
      <c r="P29" s="52"/>
      <c r="Q29" s="51"/>
      <c r="R29" s="51"/>
      <c r="S29" s="51"/>
      <c r="T29" s="51"/>
      <c r="U29" s="43"/>
    </row>
    <row r="30" spans="4:21" s="7" customFormat="1">
      <c r="O30" s="43"/>
      <c r="P30" s="52"/>
      <c r="Q30" s="51"/>
      <c r="R30" s="51"/>
      <c r="S30" s="51"/>
      <c r="T30" s="51"/>
      <c r="U30" s="43"/>
    </row>
    <row r="31" spans="4:21" s="7" customFormat="1">
      <c r="O31" s="43"/>
      <c r="P31" s="52"/>
      <c r="Q31" s="51"/>
      <c r="R31" s="51"/>
      <c r="S31" s="51"/>
      <c r="T31" s="51"/>
      <c r="U31" s="43"/>
    </row>
    <row r="32" spans="4:21" s="7" customFormat="1">
      <c r="O32" s="43"/>
      <c r="P32" s="52"/>
      <c r="Q32" s="51"/>
      <c r="R32" s="51"/>
      <c r="S32" s="51"/>
      <c r="T32" s="51"/>
      <c r="U32" s="43"/>
    </row>
    <row r="33" spans="15:21" s="7" customFormat="1">
      <c r="O33" s="43"/>
      <c r="P33" s="52"/>
      <c r="Q33" s="51"/>
      <c r="R33" s="51"/>
      <c r="S33" s="51"/>
      <c r="T33" s="51"/>
      <c r="U33" s="43"/>
    </row>
    <row r="34" spans="15:21" s="7" customFormat="1">
      <c r="O34" s="43"/>
      <c r="P34" s="52"/>
      <c r="Q34" s="51"/>
      <c r="R34" s="51"/>
      <c r="S34" s="51"/>
      <c r="T34" s="51"/>
      <c r="U34" s="43"/>
    </row>
    <row r="35" spans="15:21" s="7" customFormat="1">
      <c r="O35" s="43"/>
      <c r="P35" s="52"/>
      <c r="Q35" s="51"/>
      <c r="R35" s="51"/>
      <c r="S35" s="51"/>
      <c r="T35" s="51"/>
      <c r="U35" s="43"/>
    </row>
    <row r="36" spans="15:21" s="7" customFormat="1">
      <c r="O36" s="43"/>
      <c r="P36" s="52"/>
      <c r="Q36" s="51"/>
      <c r="R36" s="51"/>
      <c r="S36" s="51"/>
      <c r="T36" s="51"/>
      <c r="U36" s="43"/>
    </row>
    <row r="37" spans="15:21" s="7" customFormat="1">
      <c r="O37" s="43"/>
      <c r="P37" s="52"/>
      <c r="Q37" s="51"/>
      <c r="R37" s="51"/>
      <c r="S37" s="51"/>
      <c r="T37" s="51"/>
      <c r="U37" s="43"/>
    </row>
    <row r="38" spans="15:21" s="7" customFormat="1">
      <c r="O38" s="43"/>
      <c r="P38" s="52"/>
      <c r="Q38" s="51"/>
      <c r="R38" s="51"/>
      <c r="S38" s="51"/>
      <c r="T38" s="51"/>
      <c r="U38" s="43"/>
    </row>
    <row r="39" spans="15:21" s="7" customFormat="1">
      <c r="O39" s="43"/>
      <c r="P39" s="52"/>
      <c r="Q39" s="51"/>
      <c r="R39" s="51"/>
      <c r="S39" s="51"/>
      <c r="T39" s="51"/>
      <c r="U39" s="43"/>
    </row>
    <row r="40" spans="15:21" s="7" customFormat="1">
      <c r="O40" s="43"/>
      <c r="P40" s="52"/>
      <c r="Q40" s="51"/>
      <c r="R40" s="51"/>
      <c r="S40" s="51"/>
      <c r="T40" s="51"/>
      <c r="U40" s="43"/>
    </row>
    <row r="41" spans="15:21" s="7" customFormat="1">
      <c r="O41" s="43"/>
      <c r="P41" s="52"/>
      <c r="Q41" s="51"/>
      <c r="R41" s="51"/>
      <c r="S41" s="51"/>
      <c r="T41" s="51"/>
      <c r="U41" s="43"/>
    </row>
    <row r="42" spans="15:21" s="7" customFormat="1">
      <c r="O42" s="43"/>
      <c r="P42" s="52"/>
      <c r="Q42" s="51"/>
      <c r="R42" s="51"/>
      <c r="S42" s="51"/>
      <c r="T42" s="51"/>
      <c r="U42" s="43"/>
    </row>
    <row r="43" spans="15:21" s="7" customFormat="1">
      <c r="O43" s="43"/>
      <c r="P43" s="52"/>
      <c r="Q43" s="51"/>
      <c r="R43" s="51"/>
      <c r="S43" s="51"/>
      <c r="T43" s="51"/>
      <c r="U43" s="43"/>
    </row>
    <row r="44" spans="15:21" s="7" customFormat="1">
      <c r="O44" s="43"/>
      <c r="P44" s="52"/>
      <c r="Q44" s="51"/>
      <c r="R44" s="51"/>
      <c r="S44" s="51"/>
      <c r="T44" s="51"/>
      <c r="U44" s="43"/>
    </row>
    <row r="45" spans="15:21" s="7" customFormat="1">
      <c r="O45" s="43"/>
      <c r="P45" s="52"/>
      <c r="Q45" s="51"/>
      <c r="R45" s="51"/>
      <c r="S45" s="51"/>
      <c r="T45" s="51"/>
      <c r="U45" s="43"/>
    </row>
    <row r="46" spans="15:21" s="7" customFormat="1">
      <c r="O46" s="43"/>
      <c r="P46" s="52"/>
      <c r="Q46" s="51"/>
      <c r="R46" s="51"/>
      <c r="S46" s="51"/>
      <c r="T46" s="51"/>
      <c r="U46" s="43"/>
    </row>
    <row r="47" spans="15:21" s="7" customFormat="1">
      <c r="O47" s="43"/>
      <c r="P47" s="52"/>
      <c r="Q47" s="51"/>
      <c r="R47" s="51"/>
      <c r="S47" s="51"/>
      <c r="T47" s="51"/>
      <c r="U47" s="43"/>
    </row>
    <row r="48" spans="15:21" s="7" customFormat="1">
      <c r="O48" s="43"/>
      <c r="P48" s="52"/>
      <c r="Q48" s="51"/>
      <c r="R48" s="51"/>
      <c r="S48" s="51"/>
      <c r="T48" s="51"/>
      <c r="U48" s="43"/>
    </row>
    <row r="49" spans="15:21" s="7" customFormat="1">
      <c r="O49" s="43"/>
      <c r="P49" s="52"/>
      <c r="Q49" s="51"/>
      <c r="R49" s="51"/>
      <c r="S49" s="51"/>
      <c r="T49" s="51"/>
      <c r="U49" s="43"/>
    </row>
    <row r="50" spans="15:21" s="7" customFormat="1">
      <c r="O50" s="43"/>
      <c r="P50" s="52"/>
      <c r="Q50" s="51"/>
      <c r="R50" s="51"/>
      <c r="S50" s="51"/>
      <c r="T50" s="51"/>
      <c r="U50" s="43"/>
    </row>
    <row r="51" spans="15:21" s="7" customFormat="1">
      <c r="O51" s="43"/>
      <c r="P51" s="52"/>
      <c r="Q51" s="51"/>
      <c r="R51" s="51"/>
      <c r="S51" s="51"/>
      <c r="T51" s="51"/>
      <c r="U51" s="43"/>
    </row>
    <row r="52" spans="15:21" s="7" customFormat="1">
      <c r="O52" s="43"/>
      <c r="P52" s="52"/>
      <c r="Q52" s="51"/>
      <c r="R52" s="51"/>
      <c r="S52" s="51"/>
      <c r="T52" s="51"/>
      <c r="U52" s="43"/>
    </row>
    <row r="53" spans="15:21" s="7" customFormat="1">
      <c r="O53" s="43"/>
      <c r="P53" s="52"/>
      <c r="Q53" s="51"/>
      <c r="R53" s="51"/>
      <c r="S53" s="51"/>
      <c r="T53" s="51"/>
      <c r="U53" s="43"/>
    </row>
    <row r="54" spans="15:21" s="7" customFormat="1">
      <c r="O54" s="43"/>
      <c r="P54" s="52"/>
      <c r="Q54" s="51"/>
      <c r="R54" s="51"/>
      <c r="S54" s="51"/>
      <c r="T54" s="51"/>
      <c r="U54" s="43"/>
    </row>
    <row r="55" spans="15:21" s="7" customFormat="1">
      <c r="O55" s="43"/>
      <c r="P55" s="52"/>
      <c r="Q55" s="51"/>
      <c r="R55" s="51"/>
      <c r="S55" s="51"/>
      <c r="T55" s="51"/>
      <c r="U55" s="43"/>
    </row>
    <row r="56" spans="15:21" s="7" customFormat="1">
      <c r="O56" s="43"/>
      <c r="P56" s="52"/>
      <c r="Q56" s="51"/>
      <c r="R56" s="51"/>
      <c r="S56" s="51"/>
      <c r="T56" s="51"/>
      <c r="U56" s="43"/>
    </row>
    <row r="57" spans="15:21" s="7" customFormat="1">
      <c r="O57" s="43"/>
      <c r="P57" s="52"/>
      <c r="Q57" s="51"/>
      <c r="R57" s="51"/>
      <c r="S57" s="51"/>
      <c r="T57" s="51"/>
      <c r="U57" s="43"/>
    </row>
    <row r="58" spans="15:21" s="7" customFormat="1">
      <c r="O58" s="43"/>
      <c r="P58" s="52"/>
      <c r="Q58" s="51"/>
      <c r="R58" s="51"/>
      <c r="S58" s="51"/>
      <c r="T58" s="51"/>
      <c r="U58" s="43"/>
    </row>
    <row r="59" spans="15:21" s="7" customFormat="1">
      <c r="O59" s="43"/>
      <c r="P59" s="52"/>
      <c r="Q59" s="51"/>
      <c r="R59" s="51"/>
      <c r="S59" s="51"/>
      <c r="T59" s="51"/>
      <c r="U59" s="43"/>
    </row>
    <row r="60" spans="15:21" s="7" customFormat="1">
      <c r="O60" s="43"/>
      <c r="P60" s="52"/>
      <c r="Q60" s="51"/>
      <c r="R60" s="51"/>
      <c r="S60" s="51"/>
      <c r="T60" s="51"/>
      <c r="U60" s="43"/>
    </row>
    <row r="61" spans="15:21" s="7" customFormat="1">
      <c r="O61" s="43"/>
      <c r="P61" s="52"/>
      <c r="Q61" s="51"/>
      <c r="R61" s="51"/>
      <c r="S61" s="51"/>
      <c r="T61" s="51"/>
      <c r="U61" s="43"/>
    </row>
    <row r="62" spans="15:21" s="7" customFormat="1">
      <c r="O62" s="43"/>
      <c r="P62" s="52"/>
      <c r="Q62" s="51"/>
      <c r="R62" s="51"/>
      <c r="S62" s="51"/>
      <c r="T62" s="51"/>
      <c r="U62" s="43"/>
    </row>
    <row r="63" spans="15:21" s="7" customFormat="1">
      <c r="O63" s="43"/>
      <c r="P63" s="52"/>
      <c r="Q63" s="51"/>
      <c r="R63" s="51"/>
      <c r="S63" s="51"/>
      <c r="T63" s="51"/>
      <c r="U63" s="43"/>
    </row>
    <row r="64" spans="15:21" s="7" customFormat="1">
      <c r="O64" s="43"/>
      <c r="P64" s="52"/>
      <c r="Q64" s="51"/>
      <c r="R64" s="51"/>
      <c r="S64" s="51"/>
      <c r="T64" s="51"/>
      <c r="U64" s="43"/>
    </row>
    <row r="65" spans="15:21" s="7" customFormat="1">
      <c r="O65" s="43"/>
      <c r="P65" s="52"/>
      <c r="Q65" s="51"/>
      <c r="R65" s="51"/>
      <c r="S65" s="51"/>
      <c r="T65" s="51"/>
      <c r="U65" s="43"/>
    </row>
    <row r="66" spans="15:21" s="7" customFormat="1">
      <c r="O66" s="43"/>
      <c r="P66" s="52"/>
      <c r="Q66" s="51"/>
      <c r="R66" s="51"/>
      <c r="S66" s="51"/>
      <c r="T66" s="51"/>
      <c r="U66" s="43"/>
    </row>
    <row r="67" spans="15:21" s="7" customFormat="1">
      <c r="O67" s="43"/>
      <c r="P67" s="52"/>
      <c r="Q67" s="51"/>
      <c r="R67" s="51"/>
      <c r="S67" s="51"/>
      <c r="T67" s="51"/>
      <c r="U67" s="43"/>
    </row>
    <row r="68" spans="15:21" s="7" customFormat="1">
      <c r="O68" s="43"/>
      <c r="P68" s="52"/>
      <c r="Q68" s="51"/>
      <c r="R68" s="51"/>
      <c r="S68" s="51"/>
      <c r="T68" s="51"/>
      <c r="U68" s="43"/>
    </row>
    <row r="69" spans="15:21" s="7" customFormat="1">
      <c r="O69" s="43"/>
      <c r="P69" s="52"/>
      <c r="Q69" s="51"/>
      <c r="R69" s="51"/>
      <c r="S69" s="51"/>
      <c r="T69" s="51"/>
      <c r="U69" s="43"/>
    </row>
    <row r="70" spans="15:21" s="7" customFormat="1">
      <c r="O70" s="43"/>
      <c r="P70" s="52"/>
      <c r="Q70" s="51"/>
      <c r="R70" s="51"/>
      <c r="S70" s="51"/>
      <c r="T70" s="51"/>
      <c r="U70" s="43"/>
    </row>
    <row r="71" spans="15:21" s="7" customFormat="1">
      <c r="O71" s="43"/>
      <c r="P71" s="52"/>
      <c r="Q71" s="51"/>
      <c r="R71" s="51"/>
      <c r="S71" s="51"/>
      <c r="T71" s="51"/>
      <c r="U71" s="43"/>
    </row>
    <row r="72" spans="15:21" s="7" customFormat="1">
      <c r="O72" s="43"/>
      <c r="P72" s="52"/>
      <c r="Q72" s="51"/>
      <c r="R72" s="51"/>
      <c r="S72" s="51"/>
      <c r="T72" s="51"/>
      <c r="U72" s="43"/>
    </row>
    <row r="73" spans="15:21" s="7" customFormat="1">
      <c r="O73" s="43"/>
      <c r="P73" s="52"/>
      <c r="Q73" s="51"/>
      <c r="R73" s="51"/>
      <c r="S73" s="51"/>
      <c r="T73" s="51"/>
      <c r="U73" s="43"/>
    </row>
    <row r="74" spans="15:21" s="7" customFormat="1">
      <c r="O74" s="43"/>
      <c r="P74" s="52"/>
      <c r="Q74" s="51"/>
      <c r="R74" s="51"/>
      <c r="S74" s="51"/>
      <c r="T74" s="51"/>
      <c r="U74" s="43"/>
    </row>
    <row r="75" spans="15:21" s="7" customFormat="1">
      <c r="O75" s="43"/>
      <c r="P75" s="52"/>
      <c r="Q75" s="51"/>
      <c r="R75" s="51"/>
      <c r="S75" s="51"/>
      <c r="T75" s="51"/>
      <c r="U75" s="43"/>
    </row>
    <row r="76" spans="15:21" s="7" customFormat="1">
      <c r="O76" s="43"/>
      <c r="P76" s="52"/>
      <c r="Q76" s="51"/>
      <c r="R76" s="51"/>
      <c r="S76" s="51"/>
      <c r="T76" s="51"/>
      <c r="U76" s="43"/>
    </row>
    <row r="77" spans="15:21" s="7" customFormat="1">
      <c r="O77" s="43"/>
      <c r="P77" s="52"/>
      <c r="Q77" s="51"/>
      <c r="R77" s="51"/>
      <c r="S77" s="51"/>
      <c r="T77" s="51"/>
      <c r="U77" s="43"/>
    </row>
    <row r="78" spans="15:21" s="7" customFormat="1">
      <c r="O78" s="43"/>
      <c r="P78" s="52"/>
      <c r="Q78" s="51"/>
      <c r="R78" s="51"/>
      <c r="S78" s="51"/>
      <c r="T78" s="51"/>
      <c r="U78" s="43"/>
    </row>
    <row r="79" spans="15:21" s="7" customFormat="1">
      <c r="O79" s="43"/>
      <c r="P79" s="52"/>
      <c r="Q79" s="51"/>
      <c r="R79" s="51"/>
      <c r="S79" s="51"/>
      <c r="T79" s="51"/>
      <c r="U79" s="43"/>
    </row>
    <row r="80" spans="15:21" s="7" customFormat="1">
      <c r="O80" s="43"/>
      <c r="P80" s="52"/>
      <c r="Q80" s="51"/>
      <c r="R80" s="51"/>
      <c r="S80" s="51"/>
      <c r="T80" s="51"/>
      <c r="U80" s="43"/>
    </row>
    <row r="81" spans="15:21" s="7" customFormat="1">
      <c r="O81" s="43"/>
      <c r="P81" s="52"/>
      <c r="Q81" s="51"/>
      <c r="R81" s="51"/>
      <c r="S81" s="51"/>
      <c r="T81" s="51"/>
      <c r="U81" s="43"/>
    </row>
    <row r="82" spans="15:21" s="7" customFormat="1">
      <c r="O82" s="43"/>
      <c r="P82" s="52"/>
      <c r="Q82" s="51"/>
      <c r="R82" s="51"/>
      <c r="S82" s="51"/>
      <c r="T82" s="51"/>
      <c r="U82" s="43"/>
    </row>
    <row r="83" spans="15:21" s="7" customFormat="1">
      <c r="O83" s="43"/>
      <c r="P83" s="52"/>
      <c r="Q83" s="51"/>
      <c r="R83" s="51"/>
      <c r="S83" s="51"/>
      <c r="T83" s="51"/>
      <c r="U83" s="43"/>
    </row>
    <row r="84" spans="15:21" s="7" customFormat="1">
      <c r="O84" s="43"/>
      <c r="P84" s="52"/>
      <c r="Q84" s="51"/>
      <c r="R84" s="51"/>
      <c r="S84" s="51"/>
      <c r="T84" s="51"/>
      <c r="U84" s="43"/>
    </row>
    <row r="85" spans="15:21" s="7" customFormat="1">
      <c r="O85" s="43"/>
      <c r="P85" s="52"/>
      <c r="Q85" s="51"/>
      <c r="R85" s="51"/>
      <c r="S85" s="51"/>
      <c r="T85" s="51"/>
      <c r="U85" s="43"/>
    </row>
    <row r="86" spans="15:21" s="7" customFormat="1">
      <c r="O86" s="43"/>
      <c r="P86" s="52"/>
      <c r="Q86" s="51"/>
      <c r="R86" s="51"/>
      <c r="S86" s="51"/>
      <c r="T86" s="51"/>
      <c r="U86" s="43"/>
    </row>
    <row r="87" spans="15:21" s="7" customFormat="1">
      <c r="O87" s="43"/>
      <c r="P87" s="52"/>
      <c r="Q87" s="51"/>
      <c r="R87" s="51"/>
      <c r="S87" s="51"/>
      <c r="T87" s="51"/>
      <c r="U87" s="43"/>
    </row>
    <row r="88" spans="15:21" s="7" customFormat="1">
      <c r="O88" s="43"/>
      <c r="P88" s="52"/>
      <c r="Q88" s="51"/>
      <c r="R88" s="51"/>
      <c r="S88" s="51"/>
      <c r="T88" s="51"/>
      <c r="U88" s="43"/>
    </row>
    <row r="89" spans="15:21" s="7" customFormat="1">
      <c r="O89" s="43"/>
      <c r="P89" s="52"/>
      <c r="Q89" s="51"/>
      <c r="R89" s="51"/>
      <c r="S89" s="51"/>
      <c r="T89" s="51"/>
      <c r="U89" s="43"/>
    </row>
    <row r="90" spans="15:21" s="7" customFormat="1">
      <c r="O90" s="43"/>
      <c r="P90" s="52"/>
      <c r="Q90" s="51"/>
      <c r="R90" s="51"/>
      <c r="S90" s="51"/>
      <c r="T90" s="51"/>
      <c r="U90" s="43"/>
    </row>
    <row r="91" spans="15:21" s="7" customFormat="1">
      <c r="O91" s="43"/>
      <c r="P91" s="52"/>
      <c r="Q91" s="51"/>
      <c r="R91" s="51"/>
      <c r="S91" s="51"/>
      <c r="T91" s="51"/>
      <c r="U91" s="43"/>
    </row>
    <row r="92" spans="15:21" s="7" customFormat="1">
      <c r="O92" s="43"/>
      <c r="P92" s="52"/>
      <c r="Q92" s="51"/>
      <c r="R92" s="51"/>
      <c r="S92" s="51"/>
      <c r="T92" s="51"/>
      <c r="U92" s="43"/>
    </row>
    <row r="93" spans="15:21" s="7" customFormat="1">
      <c r="O93" s="43"/>
      <c r="P93" s="52"/>
      <c r="Q93" s="51"/>
      <c r="R93" s="51"/>
      <c r="S93" s="51"/>
      <c r="T93" s="51"/>
      <c r="U93" s="43"/>
    </row>
    <row r="94" spans="15:21" s="7" customFormat="1">
      <c r="O94" s="43"/>
      <c r="P94" s="52"/>
      <c r="Q94" s="51"/>
      <c r="R94" s="51"/>
      <c r="S94" s="51"/>
      <c r="T94" s="51"/>
      <c r="U94" s="43"/>
    </row>
    <row r="95" spans="15:21" s="7" customFormat="1">
      <c r="O95" s="43"/>
      <c r="P95" s="52"/>
      <c r="Q95" s="51"/>
      <c r="R95" s="51"/>
      <c r="S95" s="51"/>
      <c r="T95" s="51"/>
      <c r="U95" s="43"/>
    </row>
    <row r="96" spans="15:21" s="7" customFormat="1">
      <c r="O96" s="43"/>
      <c r="P96" s="52"/>
      <c r="Q96" s="51"/>
      <c r="R96" s="51"/>
      <c r="S96" s="51"/>
      <c r="T96" s="51"/>
      <c r="U96" s="43"/>
    </row>
    <row r="97" spans="15:21" s="7" customFormat="1">
      <c r="O97" s="43"/>
      <c r="P97" s="52"/>
      <c r="Q97" s="51"/>
      <c r="R97" s="51"/>
      <c r="S97" s="51"/>
      <c r="T97" s="51"/>
      <c r="U97" s="43"/>
    </row>
    <row r="98" spans="15:21" s="7" customFormat="1">
      <c r="O98" s="43"/>
      <c r="P98" s="52"/>
      <c r="Q98" s="51"/>
      <c r="R98" s="51"/>
      <c r="S98" s="51"/>
      <c r="T98" s="51"/>
      <c r="U98" s="43"/>
    </row>
    <row r="99" spans="15:21" s="7" customFormat="1">
      <c r="O99" s="43"/>
      <c r="P99" s="52"/>
      <c r="Q99" s="51"/>
      <c r="R99" s="51"/>
      <c r="S99" s="51"/>
      <c r="T99" s="51"/>
      <c r="U99" s="43"/>
    </row>
    <row r="100" spans="15:21" s="7" customFormat="1">
      <c r="O100" s="43"/>
      <c r="P100" s="52"/>
      <c r="Q100" s="51"/>
      <c r="R100" s="51"/>
      <c r="S100" s="51"/>
      <c r="T100" s="51"/>
      <c r="U100" s="43"/>
    </row>
    <row r="101" spans="15:21" s="7" customFormat="1">
      <c r="O101" s="43"/>
      <c r="P101" s="52"/>
      <c r="Q101" s="51"/>
      <c r="R101" s="51"/>
      <c r="S101" s="51"/>
      <c r="T101" s="51"/>
      <c r="U101" s="43"/>
    </row>
    <row r="102" spans="15:21" s="7" customFormat="1">
      <c r="O102" s="43"/>
      <c r="P102" s="52"/>
      <c r="Q102" s="51"/>
      <c r="R102" s="51"/>
      <c r="S102" s="51"/>
      <c r="T102" s="51"/>
      <c r="U102" s="43"/>
    </row>
    <row r="103" spans="15:21" s="7" customFormat="1">
      <c r="O103" s="43"/>
      <c r="P103" s="52"/>
      <c r="Q103" s="51"/>
      <c r="R103" s="51"/>
      <c r="S103" s="51"/>
      <c r="T103" s="51"/>
      <c r="U103" s="43"/>
    </row>
    <row r="104" spans="15:21" s="7" customFormat="1">
      <c r="O104" s="43"/>
      <c r="P104" s="52"/>
      <c r="Q104" s="51"/>
      <c r="R104" s="51"/>
      <c r="S104" s="51"/>
      <c r="T104" s="51"/>
      <c r="U104" s="43"/>
    </row>
    <row r="105" spans="15:21" s="7" customFormat="1">
      <c r="O105" s="43"/>
      <c r="P105" s="52"/>
      <c r="Q105" s="51"/>
      <c r="R105" s="51"/>
      <c r="S105" s="51"/>
      <c r="T105" s="51"/>
      <c r="U105" s="43"/>
    </row>
    <row r="106" spans="15:21" s="7" customFormat="1">
      <c r="O106" s="43"/>
      <c r="P106" s="52"/>
      <c r="Q106" s="51"/>
      <c r="R106" s="51"/>
      <c r="S106" s="51"/>
      <c r="T106" s="51"/>
      <c r="U106" s="43"/>
    </row>
    <row r="107" spans="15:21" s="7" customFormat="1">
      <c r="O107" s="43"/>
      <c r="P107" s="52"/>
      <c r="Q107" s="51"/>
      <c r="R107" s="51"/>
      <c r="S107" s="51"/>
      <c r="T107" s="51"/>
      <c r="U107" s="43"/>
    </row>
    <row r="108" spans="15:21" s="7" customFormat="1">
      <c r="O108" s="43"/>
      <c r="P108" s="52"/>
      <c r="Q108" s="51"/>
      <c r="R108" s="51"/>
      <c r="S108" s="51"/>
      <c r="T108" s="51"/>
      <c r="U108" s="43"/>
    </row>
    <row r="109" spans="15:21" s="7" customFormat="1">
      <c r="O109" s="43"/>
      <c r="P109" s="52"/>
      <c r="Q109" s="51"/>
      <c r="R109" s="51"/>
      <c r="S109" s="51"/>
      <c r="T109" s="51"/>
      <c r="U109" s="43"/>
    </row>
    <row r="110" spans="15:21" s="7" customFormat="1">
      <c r="O110" s="43"/>
      <c r="P110" s="52"/>
      <c r="Q110" s="51"/>
      <c r="R110" s="51"/>
      <c r="S110" s="51"/>
      <c r="T110" s="51"/>
      <c r="U110" s="43"/>
    </row>
    <row r="111" spans="15:21" s="7" customFormat="1">
      <c r="O111" s="43"/>
      <c r="P111" s="52"/>
      <c r="Q111" s="51"/>
      <c r="R111" s="51"/>
      <c r="S111" s="51"/>
      <c r="T111" s="51"/>
      <c r="U111" s="43"/>
    </row>
    <row r="112" spans="15:21" s="7" customFormat="1">
      <c r="O112" s="43"/>
      <c r="P112" s="52"/>
      <c r="Q112" s="51"/>
      <c r="R112" s="51"/>
      <c r="S112" s="51"/>
      <c r="T112" s="51"/>
      <c r="U112" s="43"/>
    </row>
    <row r="113" spans="15:21" s="7" customFormat="1">
      <c r="O113" s="43"/>
      <c r="P113" s="52"/>
      <c r="Q113" s="51"/>
      <c r="R113" s="51"/>
      <c r="S113" s="51"/>
      <c r="T113" s="51"/>
      <c r="U113" s="43"/>
    </row>
    <row r="114" spans="15:21" s="7" customFormat="1">
      <c r="O114" s="43"/>
      <c r="P114" s="52"/>
      <c r="Q114" s="51"/>
      <c r="R114" s="51"/>
      <c r="S114" s="51"/>
      <c r="T114" s="51"/>
      <c r="U114" s="43"/>
    </row>
    <row r="115" spans="15:21" s="7" customFormat="1">
      <c r="O115" s="43"/>
      <c r="P115" s="52"/>
      <c r="Q115" s="51"/>
      <c r="R115" s="51"/>
      <c r="S115" s="51"/>
      <c r="T115" s="51"/>
      <c r="U115" s="43"/>
    </row>
    <row r="116" spans="15:21" s="7" customFormat="1">
      <c r="O116" s="43"/>
      <c r="P116" s="52"/>
      <c r="Q116" s="51"/>
      <c r="R116" s="51"/>
      <c r="S116" s="51"/>
      <c r="T116" s="51"/>
      <c r="U116" s="43"/>
    </row>
    <row r="117" spans="15:21" s="7" customFormat="1">
      <c r="O117" s="43"/>
      <c r="P117" s="52"/>
      <c r="Q117" s="51"/>
      <c r="R117" s="51"/>
      <c r="S117" s="51"/>
      <c r="T117" s="51"/>
      <c r="U117" s="43"/>
    </row>
    <row r="118" spans="15:21" s="7" customFormat="1">
      <c r="O118" s="43"/>
      <c r="P118" s="52"/>
      <c r="Q118" s="51"/>
      <c r="R118" s="51"/>
      <c r="S118" s="51"/>
      <c r="T118" s="51"/>
      <c r="U118" s="43"/>
    </row>
    <row r="119" spans="15:21" s="7" customFormat="1">
      <c r="O119" s="43"/>
      <c r="P119" s="52"/>
      <c r="Q119" s="51"/>
      <c r="R119" s="51"/>
      <c r="S119" s="51"/>
      <c r="T119" s="51"/>
      <c r="U119" s="43"/>
    </row>
    <row r="120" spans="15:21" s="7" customFormat="1">
      <c r="O120" s="43"/>
      <c r="P120" s="52"/>
      <c r="Q120" s="51"/>
      <c r="R120" s="51"/>
      <c r="S120" s="51"/>
      <c r="T120" s="51"/>
      <c r="U120" s="43"/>
    </row>
    <row r="121" spans="15:21" s="7" customFormat="1">
      <c r="O121" s="43"/>
      <c r="P121" s="52"/>
      <c r="Q121" s="51"/>
      <c r="R121" s="51"/>
      <c r="S121" s="51"/>
      <c r="T121" s="51"/>
      <c r="U121" s="43"/>
    </row>
    <row r="122" spans="15:21" s="7" customFormat="1">
      <c r="O122" s="43"/>
      <c r="P122" s="51"/>
      <c r="Q122" s="51"/>
      <c r="R122" s="51"/>
      <c r="S122" s="51"/>
      <c r="T122" s="51"/>
      <c r="U122" s="43"/>
    </row>
    <row r="123" spans="15:21" s="7" customFormat="1">
      <c r="O123" s="43"/>
      <c r="P123" s="52"/>
      <c r="Q123" s="51"/>
      <c r="R123" s="51"/>
      <c r="S123" s="51"/>
      <c r="T123" s="51"/>
      <c r="U123" s="43"/>
    </row>
    <row r="124" spans="15:21" s="7" customFormat="1">
      <c r="O124" s="43"/>
      <c r="P124" s="51"/>
      <c r="Q124" s="51"/>
      <c r="R124" s="51"/>
      <c r="S124" s="51"/>
      <c r="T124" s="51"/>
      <c r="U124" s="43"/>
    </row>
    <row r="125" spans="15:21" s="7" customFormat="1">
      <c r="O125" s="43"/>
      <c r="P125" s="52"/>
      <c r="Q125" s="51"/>
      <c r="R125" s="51"/>
      <c r="S125" s="51"/>
      <c r="T125" s="51"/>
      <c r="U125" s="43"/>
    </row>
    <row r="126" spans="15:21" s="7" customFormat="1">
      <c r="O126" s="43"/>
      <c r="P126" s="51"/>
      <c r="Q126" s="51"/>
      <c r="R126" s="51"/>
      <c r="S126" s="51"/>
      <c r="T126" s="51"/>
      <c r="U126" s="43"/>
    </row>
    <row r="127" spans="15:21" s="7" customFormat="1">
      <c r="O127" s="43"/>
      <c r="P127" s="52"/>
      <c r="Q127" s="51"/>
      <c r="R127" s="51"/>
      <c r="S127" s="51"/>
      <c r="T127" s="51"/>
      <c r="U127" s="43"/>
    </row>
    <row r="128" spans="15:21" s="7" customFormat="1">
      <c r="O128" s="43"/>
      <c r="P128" s="51"/>
      <c r="Q128" s="51"/>
      <c r="R128" s="51"/>
      <c r="S128" s="51"/>
      <c r="T128" s="51"/>
      <c r="U128" s="43"/>
    </row>
    <row r="129" spans="15:21" s="7" customFormat="1">
      <c r="O129" s="43"/>
      <c r="P129" s="52"/>
      <c r="Q129" s="51"/>
      <c r="R129" s="51"/>
      <c r="S129" s="51"/>
      <c r="T129" s="51"/>
      <c r="U129" s="43"/>
    </row>
    <row r="130" spans="15:21" s="7" customFormat="1">
      <c r="O130" s="43"/>
      <c r="P130" s="51"/>
      <c r="Q130" s="51"/>
      <c r="R130" s="51"/>
      <c r="S130" s="51"/>
      <c r="T130" s="51"/>
      <c r="U130" s="43"/>
    </row>
    <row r="131" spans="15:21" s="7" customFormat="1">
      <c r="O131" s="43"/>
      <c r="P131" s="52"/>
      <c r="Q131" s="51"/>
      <c r="R131" s="51"/>
      <c r="S131" s="51"/>
      <c r="T131" s="51"/>
      <c r="U131" s="43"/>
    </row>
    <row r="132" spans="15:21" s="7" customFormat="1">
      <c r="O132" s="43"/>
      <c r="P132" s="51"/>
      <c r="Q132" s="51"/>
      <c r="R132" s="51"/>
      <c r="S132" s="51"/>
      <c r="T132" s="51"/>
      <c r="U132" s="43"/>
    </row>
    <row r="133" spans="15:21" s="7" customFormat="1">
      <c r="O133" s="43"/>
      <c r="P133" s="52"/>
      <c r="Q133" s="51"/>
      <c r="R133" s="51"/>
      <c r="S133" s="51"/>
      <c r="T133" s="51"/>
      <c r="U133" s="43"/>
    </row>
    <row r="134" spans="15:21" s="7" customFormat="1">
      <c r="O134" s="43"/>
      <c r="P134" s="51"/>
      <c r="Q134" s="51"/>
      <c r="R134" s="51"/>
      <c r="S134" s="51"/>
      <c r="T134" s="51"/>
      <c r="U134" s="43"/>
    </row>
    <row r="135" spans="15:21" s="7" customFormat="1">
      <c r="O135" s="43"/>
      <c r="P135" s="52"/>
      <c r="Q135" s="51"/>
      <c r="R135" s="51"/>
      <c r="S135" s="51"/>
      <c r="T135" s="51"/>
      <c r="U135" s="43"/>
    </row>
    <row r="136" spans="15:21" s="7" customFormat="1">
      <c r="O136" s="43"/>
      <c r="P136" s="51"/>
      <c r="Q136" s="51"/>
      <c r="R136" s="51"/>
      <c r="S136" s="51"/>
      <c r="T136" s="51"/>
      <c r="U136" s="43"/>
    </row>
    <row r="137" spans="15:21" s="7" customFormat="1">
      <c r="O137" s="43"/>
      <c r="P137" s="52"/>
      <c r="Q137" s="51"/>
      <c r="R137" s="51"/>
      <c r="S137" s="51"/>
      <c r="T137" s="51"/>
      <c r="U137" s="43"/>
    </row>
    <row r="138" spans="15:21" s="7" customFormat="1">
      <c r="O138" s="43"/>
      <c r="P138" s="51"/>
      <c r="Q138" s="51"/>
      <c r="R138" s="51"/>
      <c r="S138" s="51"/>
      <c r="T138" s="51"/>
      <c r="U138" s="43"/>
    </row>
    <row r="139" spans="15:21" s="7" customFormat="1">
      <c r="O139" s="43"/>
      <c r="P139" s="52"/>
      <c r="Q139" s="51"/>
      <c r="R139" s="51"/>
      <c r="S139" s="51"/>
      <c r="T139" s="51"/>
      <c r="U139" s="43"/>
    </row>
    <row r="140" spans="15:21" s="7" customFormat="1">
      <c r="O140" s="43"/>
      <c r="P140" s="51"/>
      <c r="Q140" s="51"/>
      <c r="R140" s="51"/>
      <c r="S140" s="51"/>
      <c r="T140" s="51"/>
      <c r="U140" s="43"/>
    </row>
    <row r="141" spans="15:21" s="7" customFormat="1">
      <c r="O141" s="43"/>
      <c r="P141" s="52"/>
      <c r="Q141" s="51"/>
      <c r="R141" s="51"/>
      <c r="S141" s="51"/>
      <c r="T141" s="51"/>
      <c r="U141" s="43"/>
    </row>
    <row r="142" spans="15:21" s="7" customFormat="1">
      <c r="O142" s="43"/>
      <c r="P142" s="51"/>
      <c r="Q142" s="51"/>
      <c r="R142" s="51"/>
      <c r="S142" s="51"/>
      <c r="T142" s="51"/>
      <c r="U142" s="43"/>
    </row>
    <row r="143" spans="15:21" s="7" customFormat="1">
      <c r="O143" s="43"/>
      <c r="P143" s="52"/>
      <c r="Q143" s="51"/>
      <c r="R143" s="51"/>
      <c r="S143" s="51"/>
      <c r="T143" s="51"/>
      <c r="U143" s="43"/>
    </row>
    <row r="144" spans="15:21" s="7" customFormat="1">
      <c r="O144" s="43"/>
      <c r="P144" s="51"/>
      <c r="Q144" s="51"/>
      <c r="R144" s="51"/>
      <c r="S144" s="51"/>
      <c r="T144" s="51"/>
      <c r="U144" s="43"/>
    </row>
    <row r="145" spans="15:21" s="7" customFormat="1">
      <c r="O145" s="43"/>
      <c r="P145" s="52"/>
      <c r="Q145" s="51"/>
      <c r="R145" s="51"/>
      <c r="S145" s="51"/>
      <c r="T145" s="51"/>
      <c r="U145" s="43"/>
    </row>
    <row r="146" spans="15:21" s="7" customFormat="1">
      <c r="O146" s="43"/>
      <c r="P146" s="51"/>
      <c r="Q146" s="51"/>
      <c r="R146" s="51"/>
      <c r="S146" s="51"/>
      <c r="T146" s="51"/>
      <c r="U146" s="43"/>
    </row>
    <row r="147" spans="15:21" s="7" customFormat="1">
      <c r="O147" s="43"/>
      <c r="P147" s="52"/>
      <c r="Q147" s="51"/>
      <c r="R147" s="51"/>
      <c r="S147" s="51"/>
      <c r="T147" s="51"/>
      <c r="U147" s="43"/>
    </row>
    <row r="148" spans="15:21" s="7" customFormat="1">
      <c r="O148" s="43"/>
      <c r="P148" s="51"/>
      <c r="Q148" s="51"/>
      <c r="R148" s="51"/>
      <c r="S148" s="51"/>
      <c r="T148" s="51"/>
      <c r="U148" s="43"/>
    </row>
    <row r="149" spans="15:21" s="7" customFormat="1">
      <c r="O149" s="43"/>
      <c r="P149" s="52"/>
      <c r="Q149" s="51"/>
      <c r="R149" s="51"/>
      <c r="S149" s="51"/>
      <c r="T149" s="51"/>
      <c r="U149" s="43"/>
    </row>
    <row r="150" spans="15:21" s="7" customFormat="1">
      <c r="O150" s="43"/>
      <c r="P150" s="51"/>
      <c r="Q150" s="51"/>
      <c r="R150" s="51"/>
      <c r="S150" s="51"/>
      <c r="T150" s="51"/>
      <c r="U150" s="43"/>
    </row>
    <row r="151" spans="15:21" s="7" customFormat="1">
      <c r="O151" s="43"/>
      <c r="P151" s="52"/>
      <c r="Q151" s="51"/>
      <c r="R151" s="51"/>
      <c r="S151" s="51"/>
      <c r="T151" s="51"/>
      <c r="U151" s="43"/>
    </row>
    <row r="152" spans="15:21" s="7" customFormat="1">
      <c r="O152" s="43"/>
      <c r="P152" s="51"/>
      <c r="Q152" s="51"/>
      <c r="R152" s="51"/>
      <c r="S152" s="51"/>
      <c r="T152" s="51"/>
      <c r="U152" s="43"/>
    </row>
    <row r="153" spans="15:21" s="7" customFormat="1">
      <c r="O153" s="43"/>
      <c r="P153" s="52"/>
      <c r="Q153" s="51"/>
      <c r="R153" s="51"/>
      <c r="S153" s="51"/>
      <c r="T153" s="51"/>
      <c r="U153" s="43"/>
    </row>
    <row r="154" spans="15:21" s="7" customFormat="1">
      <c r="O154" s="43"/>
      <c r="P154" s="51"/>
      <c r="Q154" s="51"/>
      <c r="R154" s="51"/>
      <c r="S154" s="51"/>
      <c r="T154" s="51"/>
      <c r="U154" s="43"/>
    </row>
    <row r="155" spans="15:21" s="7" customFormat="1">
      <c r="O155" s="43"/>
      <c r="P155" s="52"/>
      <c r="Q155" s="51"/>
      <c r="R155" s="51"/>
      <c r="S155" s="51"/>
      <c r="T155" s="51"/>
      <c r="U155" s="43"/>
    </row>
    <row r="156" spans="15:21" s="7" customFormat="1">
      <c r="O156" s="43"/>
      <c r="P156" s="51"/>
      <c r="Q156" s="51"/>
      <c r="R156" s="51"/>
      <c r="S156" s="51"/>
      <c r="T156" s="51"/>
      <c r="U156" s="43"/>
    </row>
    <row r="157" spans="15:21" s="7" customFormat="1">
      <c r="O157" s="43"/>
      <c r="P157" s="52"/>
      <c r="Q157" s="51"/>
      <c r="R157" s="51"/>
      <c r="S157" s="51"/>
      <c r="T157" s="51"/>
      <c r="U157" s="43"/>
    </row>
    <row r="158" spans="15:21" s="7" customFormat="1">
      <c r="O158" s="43"/>
      <c r="P158" s="51"/>
      <c r="Q158" s="51"/>
      <c r="R158" s="51"/>
      <c r="S158" s="51"/>
      <c r="T158" s="51"/>
      <c r="U158" s="43"/>
    </row>
    <row r="159" spans="15:21" s="7" customFormat="1">
      <c r="O159" s="43"/>
      <c r="P159" s="52"/>
      <c r="Q159" s="51"/>
      <c r="R159" s="51"/>
      <c r="S159" s="51"/>
      <c r="T159" s="51"/>
      <c r="U159" s="43"/>
    </row>
    <row r="160" spans="15:21" s="7" customFormat="1">
      <c r="O160" s="43"/>
      <c r="P160" s="51"/>
      <c r="Q160" s="51"/>
      <c r="R160" s="51"/>
      <c r="S160" s="51"/>
      <c r="T160" s="51"/>
      <c r="U160" s="43"/>
    </row>
    <row r="161" spans="15:21" s="7" customFormat="1">
      <c r="O161" s="43"/>
      <c r="P161" s="52"/>
      <c r="Q161" s="51"/>
      <c r="R161" s="51"/>
      <c r="S161" s="51"/>
      <c r="T161" s="51"/>
      <c r="U161" s="43"/>
    </row>
    <row r="162" spans="15:21" s="7" customFormat="1">
      <c r="O162" s="43"/>
      <c r="P162" s="51"/>
      <c r="Q162" s="51"/>
      <c r="R162" s="51"/>
      <c r="S162" s="51"/>
      <c r="T162" s="51"/>
      <c r="U162" s="43"/>
    </row>
    <row r="163" spans="15:21" s="7" customFormat="1">
      <c r="O163" s="43"/>
      <c r="P163" s="52"/>
      <c r="Q163" s="51"/>
      <c r="R163" s="51"/>
      <c r="S163" s="51"/>
      <c r="T163" s="51"/>
      <c r="U163" s="43"/>
    </row>
    <row r="164" spans="15:21" s="7" customFormat="1">
      <c r="O164" s="43"/>
      <c r="P164" s="51"/>
      <c r="Q164" s="51"/>
      <c r="R164" s="51"/>
      <c r="S164" s="51"/>
      <c r="T164" s="51"/>
      <c r="U164" s="43"/>
    </row>
    <row r="165" spans="15:21" s="7" customFormat="1">
      <c r="O165" s="43"/>
      <c r="P165" s="52"/>
      <c r="Q165" s="51"/>
      <c r="R165" s="51"/>
      <c r="S165" s="51"/>
      <c r="T165" s="51"/>
      <c r="U165" s="43"/>
    </row>
    <row r="166" spans="15:21" s="7" customFormat="1">
      <c r="O166" s="43"/>
      <c r="P166" s="51"/>
      <c r="Q166" s="51"/>
      <c r="R166" s="51"/>
      <c r="S166" s="51"/>
      <c r="T166" s="51"/>
      <c r="U166" s="43"/>
    </row>
    <row r="167" spans="15:21" s="7" customFormat="1">
      <c r="O167" s="43"/>
      <c r="P167" s="52"/>
      <c r="Q167" s="51"/>
      <c r="R167" s="51"/>
      <c r="S167" s="51"/>
      <c r="T167" s="51"/>
      <c r="U167" s="43"/>
    </row>
    <row r="168" spans="15:21" s="7" customFormat="1">
      <c r="O168" s="43"/>
      <c r="P168" s="51"/>
      <c r="Q168" s="51"/>
      <c r="R168" s="51"/>
      <c r="S168" s="51"/>
      <c r="T168" s="51"/>
      <c r="U168" s="43"/>
    </row>
    <row r="169" spans="15:21" s="7" customFormat="1">
      <c r="O169" s="43"/>
      <c r="P169" s="52"/>
      <c r="Q169" s="51"/>
      <c r="R169" s="51"/>
      <c r="S169" s="51"/>
      <c r="T169" s="51"/>
      <c r="U169" s="43"/>
    </row>
    <row r="170" spans="15:21" s="7" customFormat="1">
      <c r="O170" s="43"/>
      <c r="P170" s="51"/>
      <c r="Q170" s="51"/>
      <c r="R170" s="51"/>
      <c r="S170" s="51"/>
      <c r="T170" s="51"/>
      <c r="U170" s="43"/>
    </row>
    <row r="171" spans="15:21" s="7" customFormat="1">
      <c r="O171" s="43"/>
      <c r="P171" s="52"/>
      <c r="Q171" s="51"/>
      <c r="R171" s="51"/>
      <c r="S171" s="51"/>
      <c r="T171" s="51"/>
      <c r="U171" s="43"/>
    </row>
    <row r="172" spans="15:21" s="7" customFormat="1">
      <c r="O172" s="43"/>
      <c r="P172" s="51"/>
      <c r="Q172" s="51"/>
      <c r="R172" s="51"/>
      <c r="S172" s="51"/>
      <c r="T172" s="51"/>
      <c r="U172" s="43"/>
    </row>
    <row r="173" spans="15:21" s="7" customFormat="1">
      <c r="O173" s="43"/>
      <c r="P173" s="52"/>
      <c r="Q173" s="51"/>
      <c r="R173" s="51"/>
      <c r="S173" s="51"/>
      <c r="T173" s="51"/>
      <c r="U173" s="43"/>
    </row>
    <row r="174" spans="15:21" s="7" customFormat="1">
      <c r="O174" s="43"/>
      <c r="P174" s="51"/>
      <c r="Q174" s="51"/>
      <c r="R174" s="51"/>
      <c r="S174" s="51"/>
      <c r="T174" s="51"/>
      <c r="U174" s="43"/>
    </row>
    <row r="175" spans="15:21" s="7" customFormat="1">
      <c r="O175" s="43"/>
      <c r="P175" s="52"/>
      <c r="Q175" s="51"/>
      <c r="R175" s="51"/>
      <c r="S175" s="51"/>
      <c r="T175" s="51"/>
      <c r="U175" s="43"/>
    </row>
    <row r="176" spans="15:21" s="7" customFormat="1">
      <c r="O176" s="43"/>
      <c r="P176" s="51"/>
      <c r="Q176" s="51"/>
      <c r="R176" s="51"/>
      <c r="S176" s="51"/>
      <c r="T176" s="51"/>
      <c r="U176" s="43"/>
    </row>
    <row r="177" spans="15:21" s="7" customFormat="1">
      <c r="O177" s="43"/>
      <c r="P177" s="52"/>
      <c r="Q177" s="51"/>
      <c r="R177" s="51"/>
      <c r="S177" s="51"/>
      <c r="T177" s="51"/>
      <c r="U177" s="43"/>
    </row>
    <row r="178" spans="15:21" s="7" customFormat="1">
      <c r="O178" s="43"/>
      <c r="P178" s="51"/>
      <c r="Q178" s="51"/>
      <c r="R178" s="51"/>
      <c r="S178" s="51"/>
      <c r="T178" s="51"/>
      <c r="U178" s="43"/>
    </row>
    <row r="179" spans="15:21" s="7" customFormat="1">
      <c r="O179" s="43"/>
      <c r="P179" s="52"/>
      <c r="Q179" s="51"/>
      <c r="R179" s="51"/>
      <c r="S179" s="51"/>
      <c r="T179" s="51"/>
      <c r="U179" s="43"/>
    </row>
    <row r="180" spans="15:21" s="7" customFormat="1">
      <c r="O180" s="43"/>
      <c r="P180" s="51"/>
      <c r="Q180" s="51"/>
      <c r="R180" s="51"/>
      <c r="S180" s="51"/>
      <c r="T180" s="51"/>
      <c r="U180" s="43"/>
    </row>
    <row r="181" spans="15:21" s="7" customFormat="1">
      <c r="O181" s="43"/>
      <c r="P181" s="52"/>
      <c r="Q181" s="51"/>
      <c r="R181" s="51"/>
      <c r="S181" s="51"/>
      <c r="T181" s="51"/>
      <c r="U181" s="43"/>
    </row>
    <row r="182" spans="15:21" s="7" customFormat="1">
      <c r="O182" s="43"/>
      <c r="P182" s="51"/>
      <c r="Q182" s="51"/>
      <c r="R182" s="51"/>
      <c r="S182" s="51"/>
      <c r="T182" s="51"/>
      <c r="U182" s="43"/>
    </row>
    <row r="183" spans="15:21" s="7" customFormat="1">
      <c r="O183" s="43"/>
      <c r="P183" s="52"/>
      <c r="Q183" s="51"/>
      <c r="R183" s="51"/>
      <c r="S183" s="51"/>
      <c r="T183" s="51"/>
      <c r="U183" s="43"/>
    </row>
    <row r="184" spans="15:21" s="7" customFormat="1">
      <c r="O184" s="43"/>
      <c r="P184" s="51"/>
      <c r="Q184" s="51"/>
      <c r="R184" s="51"/>
      <c r="S184" s="51"/>
      <c r="T184" s="51"/>
      <c r="U184" s="43"/>
    </row>
    <row r="185" spans="15:21" s="7" customFormat="1">
      <c r="O185" s="43"/>
      <c r="P185" s="52"/>
      <c r="Q185" s="51"/>
      <c r="R185" s="51"/>
      <c r="S185" s="51"/>
      <c r="T185" s="51"/>
      <c r="U185" s="43"/>
    </row>
    <row r="186" spans="15:21" s="7" customFormat="1">
      <c r="O186" s="43"/>
      <c r="P186" s="51"/>
      <c r="Q186" s="51"/>
      <c r="R186" s="51"/>
      <c r="S186" s="51"/>
      <c r="T186" s="51"/>
      <c r="U186" s="43"/>
    </row>
    <row r="187" spans="15:21" s="7" customFormat="1">
      <c r="O187" s="43"/>
      <c r="P187" s="52"/>
      <c r="Q187" s="51"/>
      <c r="R187" s="51"/>
      <c r="S187" s="51"/>
      <c r="T187" s="51"/>
      <c r="U187" s="43"/>
    </row>
    <row r="188" spans="15:21" s="7" customFormat="1">
      <c r="O188" s="43"/>
      <c r="P188" s="51"/>
      <c r="Q188" s="51"/>
      <c r="R188" s="51"/>
      <c r="S188" s="51"/>
      <c r="T188" s="51"/>
      <c r="U188" s="43"/>
    </row>
    <row r="189" spans="15:21" s="7" customFormat="1">
      <c r="O189" s="43"/>
      <c r="P189" s="52"/>
      <c r="Q189" s="51"/>
      <c r="R189" s="51"/>
      <c r="S189" s="51"/>
      <c r="T189" s="51"/>
      <c r="U189" s="43"/>
    </row>
    <row r="190" spans="15:21" s="7" customFormat="1">
      <c r="O190" s="43"/>
      <c r="P190" s="51"/>
      <c r="Q190" s="51"/>
      <c r="R190" s="51"/>
      <c r="S190" s="51"/>
      <c r="T190" s="51"/>
      <c r="U190" s="43"/>
    </row>
    <row r="191" spans="15:21" s="7" customFormat="1">
      <c r="O191" s="43"/>
      <c r="P191" s="52"/>
      <c r="Q191" s="51"/>
      <c r="R191" s="51"/>
      <c r="S191" s="51"/>
      <c r="T191" s="51"/>
      <c r="U191" s="43"/>
    </row>
    <row r="192" spans="15:21" s="7" customFormat="1">
      <c r="O192" s="43"/>
      <c r="P192" s="51"/>
      <c r="Q192" s="51"/>
      <c r="R192" s="51"/>
      <c r="S192" s="51"/>
      <c r="T192" s="51"/>
      <c r="U192" s="43"/>
    </row>
    <row r="193" spans="15:21" s="7" customFormat="1">
      <c r="O193" s="43"/>
      <c r="P193" s="52"/>
      <c r="Q193" s="51"/>
      <c r="R193" s="51"/>
      <c r="S193" s="51"/>
      <c r="T193" s="51"/>
      <c r="U193" s="43"/>
    </row>
    <row r="194" spans="15:21" s="7" customFormat="1">
      <c r="O194" s="43"/>
      <c r="P194" s="51"/>
      <c r="Q194" s="51"/>
      <c r="R194" s="51"/>
      <c r="S194" s="51"/>
      <c r="T194" s="51"/>
      <c r="U194" s="43"/>
    </row>
    <row r="195" spans="15:21" s="7" customFormat="1">
      <c r="O195" s="43"/>
      <c r="P195" s="52"/>
      <c r="Q195" s="51"/>
      <c r="R195" s="51"/>
      <c r="S195" s="51"/>
      <c r="T195" s="51"/>
      <c r="U195" s="43"/>
    </row>
    <row r="196" spans="15:21" s="7" customFormat="1">
      <c r="O196" s="43"/>
      <c r="P196" s="51"/>
      <c r="Q196" s="51"/>
      <c r="R196" s="51"/>
      <c r="S196" s="51"/>
      <c r="T196" s="51"/>
      <c r="U196" s="43"/>
    </row>
    <row r="197" spans="15:21" s="7" customFormat="1">
      <c r="O197" s="43"/>
      <c r="P197" s="52"/>
      <c r="Q197" s="51"/>
      <c r="R197" s="51"/>
      <c r="S197" s="51"/>
      <c r="T197" s="51"/>
      <c r="U197" s="43"/>
    </row>
    <row r="198" spans="15:21" s="7" customFormat="1">
      <c r="O198" s="43"/>
      <c r="P198" s="51"/>
      <c r="Q198" s="51"/>
      <c r="R198" s="51"/>
      <c r="S198" s="51"/>
      <c r="T198" s="51"/>
      <c r="U198" s="43"/>
    </row>
    <row r="199" spans="15:21" s="7" customFormat="1">
      <c r="O199" s="43"/>
      <c r="P199" s="52"/>
      <c r="Q199" s="51"/>
      <c r="R199" s="51"/>
      <c r="S199" s="51"/>
      <c r="T199" s="51"/>
      <c r="U199" s="43"/>
    </row>
    <row r="200" spans="15:21" s="7" customFormat="1">
      <c r="O200" s="43"/>
      <c r="P200" s="51"/>
      <c r="Q200" s="51"/>
      <c r="R200" s="51"/>
      <c r="S200" s="51"/>
      <c r="T200" s="51"/>
      <c r="U200" s="43"/>
    </row>
    <row r="201" spans="15:21" s="7" customFormat="1">
      <c r="O201" s="43"/>
      <c r="P201" s="52"/>
      <c r="Q201" s="51"/>
      <c r="R201" s="51"/>
      <c r="S201" s="51"/>
      <c r="T201" s="51"/>
      <c r="U201" s="43"/>
    </row>
    <row r="202" spans="15:21" s="7" customFormat="1">
      <c r="O202" s="43"/>
      <c r="P202" s="51"/>
      <c r="Q202" s="51"/>
      <c r="R202" s="51"/>
      <c r="S202" s="51"/>
      <c r="T202" s="51"/>
      <c r="U202" s="43"/>
    </row>
    <row r="203" spans="15:21" s="7" customFormat="1">
      <c r="O203" s="43"/>
      <c r="P203" s="52"/>
      <c r="Q203" s="51"/>
      <c r="R203" s="51"/>
      <c r="S203" s="51"/>
      <c r="T203" s="51"/>
      <c r="U203" s="43"/>
    </row>
    <row r="204" spans="15:21" s="7" customFormat="1">
      <c r="O204" s="43"/>
      <c r="P204" s="51"/>
      <c r="Q204" s="51"/>
      <c r="R204" s="51"/>
      <c r="S204" s="51"/>
      <c r="T204" s="51"/>
      <c r="U204" s="43"/>
    </row>
    <row r="205" spans="15:21" s="7" customFormat="1">
      <c r="O205" s="43"/>
      <c r="P205" s="52"/>
      <c r="Q205" s="51"/>
      <c r="R205" s="51"/>
      <c r="S205" s="51"/>
      <c r="T205" s="51"/>
      <c r="U205" s="43"/>
    </row>
    <row r="206" spans="15:21" s="7" customFormat="1">
      <c r="O206" s="43"/>
      <c r="P206" s="51"/>
      <c r="Q206" s="51"/>
      <c r="R206" s="51"/>
      <c r="S206" s="51"/>
      <c r="T206" s="51"/>
      <c r="U206" s="43"/>
    </row>
    <row r="207" spans="15:21" s="7" customFormat="1">
      <c r="O207" s="43"/>
      <c r="P207" s="52"/>
      <c r="Q207" s="51"/>
      <c r="R207" s="51"/>
      <c r="S207" s="51"/>
      <c r="T207" s="51"/>
      <c r="U207" s="43"/>
    </row>
    <row r="208" spans="15:21" s="7" customFormat="1">
      <c r="O208" s="43"/>
      <c r="P208" s="51"/>
      <c r="Q208" s="51"/>
      <c r="R208" s="51"/>
      <c r="S208" s="51"/>
      <c r="T208" s="51"/>
      <c r="U208" s="43"/>
    </row>
    <row r="209" spans="15:21" s="7" customFormat="1">
      <c r="O209" s="43"/>
      <c r="P209" s="52"/>
      <c r="Q209" s="51"/>
      <c r="R209" s="51"/>
      <c r="S209" s="51"/>
      <c r="T209" s="51"/>
      <c r="U209" s="43"/>
    </row>
    <row r="210" spans="15:21" s="7" customFormat="1">
      <c r="O210" s="43"/>
      <c r="P210" s="51"/>
      <c r="Q210" s="51"/>
      <c r="R210" s="51"/>
      <c r="S210" s="51"/>
      <c r="T210" s="51"/>
      <c r="U210" s="43"/>
    </row>
    <row r="211" spans="15:21" s="7" customFormat="1">
      <c r="O211" s="43"/>
      <c r="P211" s="52"/>
      <c r="Q211" s="51"/>
      <c r="R211" s="51"/>
      <c r="S211" s="51"/>
      <c r="T211" s="51"/>
      <c r="U211" s="43"/>
    </row>
    <row r="212" spans="15:21" s="7" customFormat="1">
      <c r="O212" s="43"/>
      <c r="P212" s="51"/>
      <c r="Q212" s="51"/>
      <c r="R212" s="51"/>
      <c r="S212" s="51"/>
      <c r="T212" s="51"/>
      <c r="U212" s="43"/>
    </row>
    <row r="213" spans="15:21" s="7" customFormat="1">
      <c r="O213" s="43"/>
      <c r="P213" s="52"/>
      <c r="Q213" s="51"/>
      <c r="R213" s="51"/>
      <c r="S213" s="51"/>
      <c r="T213" s="51"/>
      <c r="U213" s="43"/>
    </row>
    <row r="214" spans="15:21" s="7" customFormat="1">
      <c r="O214" s="43"/>
      <c r="P214" s="51"/>
      <c r="Q214" s="51"/>
      <c r="R214" s="51"/>
      <c r="S214" s="51"/>
      <c r="T214" s="51"/>
      <c r="U214" s="43"/>
    </row>
    <row r="215" spans="15:21" s="7" customFormat="1">
      <c r="O215" s="43"/>
      <c r="P215" s="52"/>
      <c r="Q215" s="51"/>
      <c r="R215" s="51"/>
      <c r="S215" s="51"/>
      <c r="T215" s="51"/>
      <c r="U215" s="43"/>
    </row>
    <row r="216" spans="15:21" s="7" customFormat="1">
      <c r="O216" s="43"/>
      <c r="P216" s="51"/>
      <c r="Q216" s="51"/>
      <c r="R216" s="51"/>
      <c r="S216" s="51"/>
      <c r="T216" s="51"/>
      <c r="U216" s="43"/>
    </row>
    <row r="217" spans="15:21" s="7" customFormat="1">
      <c r="O217" s="43"/>
      <c r="P217" s="52"/>
      <c r="Q217" s="51"/>
      <c r="R217" s="51"/>
      <c r="S217" s="51"/>
      <c r="T217" s="51"/>
      <c r="U217" s="43"/>
    </row>
    <row r="218" spans="15:21" s="7" customFormat="1">
      <c r="O218" s="43"/>
      <c r="P218" s="51"/>
      <c r="Q218" s="51"/>
      <c r="R218" s="51"/>
      <c r="S218" s="51"/>
      <c r="T218" s="51"/>
      <c r="U218" s="43"/>
    </row>
    <row r="219" spans="15:21" s="7" customFormat="1">
      <c r="O219" s="43"/>
      <c r="P219" s="52"/>
      <c r="Q219" s="51"/>
      <c r="R219" s="51"/>
      <c r="S219" s="51"/>
      <c r="T219" s="51"/>
      <c r="U219" s="43"/>
    </row>
    <row r="220" spans="15:21" s="7" customFormat="1">
      <c r="O220" s="43"/>
      <c r="P220" s="51"/>
      <c r="Q220" s="51"/>
      <c r="R220" s="51"/>
      <c r="S220" s="51"/>
      <c r="T220" s="51"/>
      <c r="U220" s="43"/>
    </row>
    <row r="221" spans="15:21" s="7" customFormat="1">
      <c r="O221" s="43"/>
      <c r="P221" s="52"/>
      <c r="Q221" s="51"/>
      <c r="R221" s="51"/>
      <c r="S221" s="51"/>
      <c r="T221" s="51"/>
      <c r="U221" s="43"/>
    </row>
    <row r="222" spans="15:21" s="7" customFormat="1">
      <c r="O222" s="43"/>
      <c r="P222" s="51"/>
      <c r="Q222" s="51"/>
      <c r="R222" s="51"/>
      <c r="S222" s="51"/>
      <c r="T222" s="51"/>
      <c r="U222" s="43"/>
    </row>
    <row r="223" spans="15:21" s="7" customFormat="1">
      <c r="O223" s="43"/>
      <c r="P223" s="52"/>
      <c r="Q223" s="51"/>
      <c r="R223" s="51"/>
      <c r="S223" s="51"/>
      <c r="T223" s="51"/>
      <c r="U223" s="43"/>
    </row>
    <row r="224" spans="15:21" s="7" customFormat="1">
      <c r="O224" s="43"/>
      <c r="P224" s="51"/>
      <c r="Q224" s="51"/>
      <c r="R224" s="51"/>
      <c r="S224" s="51"/>
      <c r="T224" s="51"/>
      <c r="U224" s="43"/>
    </row>
    <row r="225" spans="15:21" s="7" customFormat="1">
      <c r="O225" s="43"/>
      <c r="P225" s="52"/>
      <c r="Q225" s="51"/>
      <c r="R225" s="51"/>
      <c r="S225" s="51"/>
      <c r="T225" s="51"/>
      <c r="U225" s="43"/>
    </row>
    <row r="226" spans="15:21" s="7" customFormat="1">
      <c r="O226" s="43"/>
      <c r="P226" s="51"/>
      <c r="Q226" s="51"/>
      <c r="R226" s="51"/>
      <c r="S226" s="51"/>
      <c r="T226" s="51"/>
      <c r="U226" s="43"/>
    </row>
    <row r="227" spans="15:21" s="7" customFormat="1">
      <c r="O227" s="43"/>
      <c r="P227" s="52"/>
      <c r="Q227" s="51"/>
      <c r="R227" s="51"/>
      <c r="S227" s="51"/>
      <c r="T227" s="51"/>
      <c r="U227" s="43"/>
    </row>
    <row r="228" spans="15:21" s="7" customFormat="1">
      <c r="O228" s="43"/>
      <c r="P228" s="51"/>
      <c r="Q228" s="51"/>
      <c r="R228" s="51"/>
      <c r="S228" s="51"/>
      <c r="T228" s="51"/>
      <c r="U228" s="43"/>
    </row>
    <row r="229" spans="15:21" s="7" customFormat="1">
      <c r="O229" s="43"/>
      <c r="P229" s="52"/>
      <c r="Q229" s="51"/>
      <c r="R229" s="51"/>
      <c r="S229" s="51"/>
      <c r="T229" s="51"/>
      <c r="U229" s="43"/>
    </row>
    <row r="230" spans="15:21" s="7" customFormat="1">
      <c r="O230" s="43"/>
      <c r="P230" s="51"/>
      <c r="Q230" s="51"/>
      <c r="R230" s="51"/>
      <c r="S230" s="51"/>
      <c r="T230" s="51"/>
      <c r="U230" s="43"/>
    </row>
    <row r="231" spans="15:21" s="7" customFormat="1">
      <c r="O231" s="43"/>
      <c r="P231" s="52"/>
      <c r="Q231" s="51"/>
      <c r="R231" s="51"/>
      <c r="S231" s="51"/>
      <c r="T231" s="51"/>
      <c r="U231" s="43"/>
    </row>
    <row r="232" spans="15:21" s="7" customFormat="1">
      <c r="O232" s="43"/>
      <c r="P232" s="51"/>
      <c r="Q232" s="51"/>
      <c r="R232" s="51"/>
      <c r="S232" s="51"/>
      <c r="T232" s="51"/>
      <c r="U232" s="43"/>
    </row>
    <row r="233" spans="15:21" s="7" customFormat="1">
      <c r="O233" s="43"/>
      <c r="P233" s="52"/>
      <c r="Q233" s="51"/>
      <c r="R233" s="51"/>
      <c r="S233" s="51"/>
      <c r="T233" s="51"/>
      <c r="U233" s="43"/>
    </row>
    <row r="234" spans="15:21" s="7" customFormat="1">
      <c r="O234" s="43"/>
      <c r="P234" s="51"/>
      <c r="Q234" s="51"/>
      <c r="R234" s="51"/>
      <c r="S234" s="51"/>
      <c r="T234" s="51"/>
      <c r="U234" s="43"/>
    </row>
    <row r="235" spans="15:21" s="7" customFormat="1">
      <c r="O235" s="43"/>
      <c r="P235" s="52"/>
      <c r="Q235" s="51"/>
      <c r="R235" s="51"/>
      <c r="S235" s="51"/>
      <c r="T235" s="51"/>
      <c r="U235" s="43"/>
    </row>
    <row r="236" spans="15:21" s="7" customFormat="1">
      <c r="O236" s="43"/>
      <c r="P236" s="51"/>
      <c r="Q236" s="51"/>
      <c r="R236" s="51"/>
      <c r="S236" s="51"/>
      <c r="T236" s="51"/>
      <c r="U236" s="43"/>
    </row>
    <row r="237" spans="15:21" s="7" customFormat="1">
      <c r="O237" s="43"/>
      <c r="P237" s="52"/>
      <c r="Q237" s="51"/>
      <c r="R237" s="51"/>
      <c r="S237" s="51"/>
      <c r="T237" s="51"/>
      <c r="U237" s="43"/>
    </row>
    <row r="238" spans="15:21" s="7" customFormat="1">
      <c r="O238" s="43"/>
      <c r="P238" s="51"/>
      <c r="Q238" s="51"/>
      <c r="R238" s="51"/>
      <c r="S238" s="51"/>
      <c r="T238" s="51"/>
      <c r="U238" s="43"/>
    </row>
    <row r="239" spans="15:21" s="7" customFormat="1">
      <c r="O239" s="43"/>
      <c r="P239" s="52"/>
      <c r="Q239" s="51"/>
      <c r="R239" s="51"/>
      <c r="S239" s="51"/>
      <c r="T239" s="51"/>
      <c r="U239" s="43"/>
    </row>
    <row r="240" spans="15:21" s="7" customFormat="1">
      <c r="O240" s="43"/>
      <c r="P240" s="51"/>
      <c r="Q240" s="51"/>
      <c r="R240" s="51"/>
      <c r="S240" s="51"/>
      <c r="T240" s="51"/>
      <c r="U240" s="43"/>
    </row>
    <row r="241" spans="15:21" s="7" customFormat="1">
      <c r="O241" s="43"/>
      <c r="P241" s="52"/>
      <c r="Q241" s="51"/>
      <c r="R241" s="51"/>
      <c r="S241" s="51"/>
      <c r="T241" s="51"/>
      <c r="U241" s="43"/>
    </row>
    <row r="242" spans="15:21" s="7" customFormat="1">
      <c r="O242" s="43"/>
      <c r="P242" s="51"/>
      <c r="Q242" s="51"/>
      <c r="R242" s="51"/>
      <c r="S242" s="51"/>
      <c r="T242" s="51"/>
      <c r="U242" s="43"/>
    </row>
    <row r="243" spans="15:21" s="7" customFormat="1">
      <c r="O243" s="43"/>
      <c r="P243" s="52"/>
      <c r="Q243" s="51"/>
      <c r="R243" s="51"/>
      <c r="S243" s="51"/>
      <c r="T243" s="51"/>
      <c r="U243" s="43"/>
    </row>
    <row r="244" spans="15:21" s="7" customFormat="1">
      <c r="O244" s="43"/>
      <c r="P244" s="51"/>
      <c r="Q244" s="51"/>
      <c r="R244" s="51"/>
      <c r="S244" s="51"/>
      <c r="T244" s="51"/>
      <c r="U244" s="43"/>
    </row>
    <row r="245" spans="15:21" s="7" customFormat="1">
      <c r="O245" s="43"/>
      <c r="P245" s="52"/>
      <c r="Q245" s="51"/>
      <c r="R245" s="51"/>
      <c r="S245" s="51"/>
      <c r="T245" s="51"/>
      <c r="U245" s="43"/>
    </row>
    <row r="246" spans="15:21" s="7" customFormat="1">
      <c r="O246" s="43"/>
      <c r="P246" s="51"/>
      <c r="Q246" s="51"/>
      <c r="R246" s="51"/>
      <c r="S246" s="51"/>
      <c r="T246" s="51"/>
      <c r="U246" s="43"/>
    </row>
    <row r="247" spans="15:21" s="7" customFormat="1">
      <c r="O247" s="43"/>
      <c r="P247" s="52"/>
      <c r="Q247" s="51"/>
      <c r="R247" s="51"/>
      <c r="S247" s="51"/>
      <c r="T247" s="51"/>
      <c r="U247" s="43"/>
    </row>
    <row r="248" spans="15:21" s="7" customFormat="1">
      <c r="O248" s="43"/>
      <c r="P248" s="51"/>
      <c r="Q248" s="51"/>
      <c r="R248" s="51"/>
      <c r="S248" s="51"/>
      <c r="T248" s="51"/>
      <c r="U248" s="43"/>
    </row>
    <row r="249" spans="15:21" s="7" customFormat="1">
      <c r="O249" s="43"/>
      <c r="P249" s="52"/>
      <c r="Q249" s="51"/>
      <c r="R249" s="51"/>
      <c r="S249" s="51"/>
      <c r="T249" s="51"/>
      <c r="U249" s="43"/>
    </row>
    <row r="250" spans="15:21" s="7" customFormat="1">
      <c r="O250" s="43"/>
      <c r="P250" s="51"/>
      <c r="Q250" s="51"/>
      <c r="R250" s="51"/>
      <c r="S250" s="51"/>
      <c r="T250" s="51"/>
      <c r="U250" s="43"/>
    </row>
    <row r="251" spans="15:21" s="7" customFormat="1">
      <c r="O251" s="43"/>
      <c r="P251" s="52"/>
      <c r="Q251" s="51"/>
      <c r="R251" s="51"/>
      <c r="S251" s="51"/>
      <c r="T251" s="51"/>
      <c r="U251" s="43"/>
    </row>
    <row r="252" spans="15:21" s="7" customFormat="1">
      <c r="O252" s="43"/>
      <c r="P252" s="51"/>
      <c r="Q252" s="51"/>
      <c r="R252" s="51"/>
      <c r="S252" s="51"/>
      <c r="T252" s="51"/>
      <c r="U252" s="43"/>
    </row>
    <row r="253" spans="15:21" s="7" customFormat="1">
      <c r="O253" s="43"/>
      <c r="P253" s="52"/>
      <c r="Q253" s="51"/>
      <c r="R253" s="51"/>
      <c r="S253" s="51"/>
      <c r="T253" s="51"/>
      <c r="U253" s="43"/>
    </row>
    <row r="254" spans="15:21" s="7" customFormat="1">
      <c r="O254" s="43"/>
      <c r="P254" s="51"/>
      <c r="Q254" s="51"/>
      <c r="R254" s="51"/>
      <c r="S254" s="51"/>
      <c r="T254" s="51"/>
      <c r="U254" s="43"/>
    </row>
    <row r="255" spans="15:21" s="7" customFormat="1">
      <c r="O255" s="43"/>
      <c r="P255" s="52"/>
      <c r="Q255" s="51"/>
      <c r="R255" s="51"/>
      <c r="S255" s="51"/>
      <c r="T255" s="51"/>
      <c r="U255" s="43"/>
    </row>
    <row r="256" spans="15:21" s="7" customFormat="1">
      <c r="O256" s="43"/>
      <c r="P256" s="51"/>
      <c r="Q256" s="51"/>
      <c r="R256" s="51"/>
      <c r="S256" s="51"/>
      <c r="T256" s="51"/>
      <c r="U256" s="43"/>
    </row>
    <row r="257" spans="15:21" s="7" customFormat="1">
      <c r="O257" s="43"/>
      <c r="P257" s="52"/>
      <c r="Q257" s="51"/>
      <c r="R257" s="51"/>
      <c r="S257" s="51"/>
      <c r="T257" s="51"/>
      <c r="U257" s="43"/>
    </row>
    <row r="258" spans="15:21" s="7" customFormat="1">
      <c r="O258" s="43"/>
      <c r="P258" s="51"/>
      <c r="Q258" s="51"/>
      <c r="R258" s="51"/>
      <c r="S258" s="51"/>
      <c r="T258" s="51"/>
      <c r="U258" s="43"/>
    </row>
    <row r="259" spans="15:21" s="7" customFormat="1">
      <c r="O259" s="43"/>
      <c r="P259" s="52"/>
      <c r="Q259" s="51"/>
      <c r="R259" s="51"/>
      <c r="S259" s="51"/>
      <c r="T259" s="51"/>
      <c r="U259" s="43"/>
    </row>
    <row r="260" spans="15:21" s="7" customFormat="1">
      <c r="O260" s="43"/>
      <c r="P260" s="51"/>
      <c r="Q260" s="51"/>
      <c r="R260" s="51"/>
      <c r="S260" s="51"/>
      <c r="T260" s="51"/>
      <c r="U260" s="43"/>
    </row>
    <row r="261" spans="15:21" s="7" customFormat="1">
      <c r="O261" s="43"/>
      <c r="P261" s="52"/>
      <c r="Q261" s="51"/>
      <c r="R261" s="51"/>
      <c r="S261" s="51"/>
      <c r="T261" s="51"/>
      <c r="U261" s="43"/>
    </row>
    <row r="262" spans="15:21" s="7" customFormat="1">
      <c r="O262" s="43"/>
      <c r="P262" s="51"/>
      <c r="Q262" s="51"/>
      <c r="R262" s="51"/>
      <c r="S262" s="51"/>
      <c r="T262" s="51"/>
      <c r="U262" s="43"/>
    </row>
    <row r="263" spans="15:21" s="7" customFormat="1">
      <c r="O263" s="43"/>
      <c r="P263" s="52"/>
      <c r="Q263" s="51"/>
      <c r="R263" s="51"/>
      <c r="S263" s="51"/>
      <c r="T263" s="51"/>
      <c r="U263" s="43"/>
    </row>
    <row r="264" spans="15:21" s="7" customFormat="1">
      <c r="O264" s="43"/>
      <c r="P264" s="51"/>
      <c r="Q264" s="51"/>
      <c r="R264" s="51"/>
      <c r="S264" s="51"/>
      <c r="T264" s="51"/>
      <c r="U264" s="43"/>
    </row>
    <row r="265" spans="15:21" s="7" customFormat="1">
      <c r="O265" s="43"/>
      <c r="P265" s="52"/>
      <c r="Q265" s="51"/>
      <c r="R265" s="51"/>
      <c r="S265" s="51"/>
      <c r="T265" s="51"/>
      <c r="U265" s="43"/>
    </row>
    <row r="266" spans="15:21" s="7" customFormat="1">
      <c r="O266" s="43"/>
      <c r="P266" s="51"/>
      <c r="Q266" s="51"/>
      <c r="R266" s="51"/>
      <c r="S266" s="51"/>
      <c r="T266" s="51"/>
      <c r="U266" s="43"/>
    </row>
    <row r="267" spans="15:21" s="7" customFormat="1">
      <c r="O267" s="43"/>
      <c r="P267" s="52"/>
      <c r="Q267" s="51"/>
      <c r="R267" s="51"/>
      <c r="S267" s="51"/>
      <c r="T267" s="51"/>
      <c r="U267" s="43"/>
    </row>
    <row r="268" spans="15:21" s="7" customFormat="1">
      <c r="O268" s="43"/>
      <c r="P268" s="51"/>
      <c r="Q268" s="51"/>
      <c r="R268" s="51"/>
      <c r="S268" s="51"/>
      <c r="T268" s="51"/>
      <c r="U268" s="43"/>
    </row>
    <row r="269" spans="15:21" s="7" customFormat="1">
      <c r="O269" s="43"/>
      <c r="P269" s="52"/>
      <c r="Q269" s="51"/>
      <c r="R269" s="51"/>
      <c r="S269" s="51"/>
      <c r="T269" s="51"/>
      <c r="U269" s="43"/>
    </row>
    <row r="270" spans="15:21" s="7" customFormat="1">
      <c r="O270" s="43"/>
      <c r="P270" s="51"/>
      <c r="Q270" s="51"/>
      <c r="R270" s="51"/>
      <c r="S270" s="51"/>
      <c r="T270" s="51"/>
      <c r="U270" s="43"/>
    </row>
    <row r="271" spans="15:21" s="7" customFormat="1">
      <c r="O271" s="43"/>
      <c r="P271" s="52"/>
      <c r="Q271" s="51"/>
      <c r="R271" s="51"/>
      <c r="S271" s="51"/>
      <c r="T271" s="51"/>
      <c r="U271" s="43"/>
    </row>
    <row r="272" spans="15:21" s="7" customFormat="1">
      <c r="O272" s="43"/>
      <c r="P272" s="51"/>
      <c r="Q272" s="51"/>
      <c r="R272" s="51"/>
      <c r="S272" s="51"/>
      <c r="T272" s="51"/>
      <c r="U272" s="43"/>
    </row>
    <row r="273" spans="15:21" s="7" customFormat="1">
      <c r="O273" s="43"/>
      <c r="P273" s="52"/>
      <c r="Q273" s="51"/>
      <c r="R273" s="51"/>
      <c r="S273" s="51"/>
      <c r="T273" s="51"/>
      <c r="U273" s="43"/>
    </row>
    <row r="274" spans="15:21" s="7" customFormat="1">
      <c r="O274" s="43"/>
      <c r="P274" s="51"/>
      <c r="Q274" s="51"/>
      <c r="R274" s="51"/>
      <c r="S274" s="51"/>
      <c r="T274" s="51"/>
      <c r="U274" s="43"/>
    </row>
    <row r="275" spans="15:21" s="7" customFormat="1">
      <c r="O275" s="43"/>
      <c r="P275" s="52"/>
      <c r="Q275" s="51"/>
      <c r="R275" s="51"/>
      <c r="S275" s="51"/>
      <c r="T275" s="51"/>
      <c r="U275" s="43"/>
    </row>
    <row r="276" spans="15:21" s="7" customFormat="1">
      <c r="O276" s="43"/>
      <c r="P276" s="51"/>
      <c r="Q276" s="51"/>
      <c r="R276" s="51"/>
      <c r="S276" s="51"/>
      <c r="T276" s="51"/>
      <c r="U276" s="43"/>
    </row>
    <row r="277" spans="15:21" s="7" customFormat="1">
      <c r="O277" s="43"/>
      <c r="P277" s="52"/>
      <c r="Q277" s="51"/>
      <c r="R277" s="51"/>
      <c r="S277" s="51"/>
      <c r="T277" s="51"/>
      <c r="U277" s="43"/>
    </row>
    <row r="278" spans="15:21" s="7" customFormat="1">
      <c r="O278" s="43"/>
      <c r="P278" s="51"/>
      <c r="Q278" s="51"/>
      <c r="R278" s="51"/>
      <c r="S278" s="51"/>
      <c r="T278" s="51"/>
      <c r="U278" s="43"/>
    </row>
    <row r="279" spans="15:21" s="7" customFormat="1">
      <c r="O279" s="43"/>
      <c r="P279" s="52"/>
      <c r="Q279" s="51"/>
      <c r="R279" s="51"/>
      <c r="S279" s="51"/>
      <c r="T279" s="51"/>
      <c r="U279" s="43"/>
    </row>
    <row r="280" spans="15:21" s="7" customFormat="1">
      <c r="O280" s="43"/>
      <c r="P280" s="51"/>
      <c r="Q280" s="51"/>
      <c r="R280" s="51"/>
      <c r="S280" s="51"/>
      <c r="T280" s="51"/>
      <c r="U280" s="43"/>
    </row>
    <row r="281" spans="15:21" s="7" customFormat="1">
      <c r="O281" s="43"/>
      <c r="P281" s="52"/>
      <c r="Q281" s="51"/>
      <c r="R281" s="51"/>
      <c r="S281" s="51"/>
      <c r="T281" s="51"/>
      <c r="U281" s="43"/>
    </row>
    <row r="282" spans="15:21" s="7" customFormat="1">
      <c r="O282" s="43"/>
      <c r="P282" s="51"/>
      <c r="Q282" s="51"/>
      <c r="R282" s="51"/>
      <c r="S282" s="51"/>
      <c r="T282" s="51"/>
      <c r="U282" s="43"/>
    </row>
    <row r="283" spans="15:21" s="7" customFormat="1">
      <c r="O283" s="43"/>
      <c r="P283" s="52"/>
      <c r="Q283" s="51"/>
      <c r="R283" s="51"/>
      <c r="S283" s="51"/>
      <c r="T283" s="51"/>
      <c r="U283" s="43"/>
    </row>
    <row r="284" spans="15:21" s="7" customFormat="1">
      <c r="O284" s="43"/>
      <c r="P284" s="51"/>
      <c r="Q284" s="51"/>
      <c r="R284" s="51"/>
      <c r="S284" s="51"/>
      <c r="T284" s="51"/>
      <c r="U284" s="43"/>
    </row>
    <row r="285" spans="15:21" s="7" customFormat="1">
      <c r="O285" s="43"/>
      <c r="P285" s="52"/>
      <c r="Q285" s="51"/>
      <c r="R285" s="51"/>
      <c r="S285" s="51"/>
      <c r="T285" s="51"/>
      <c r="U285" s="43"/>
    </row>
    <row r="286" spans="15:21" s="7" customFormat="1">
      <c r="O286" s="43"/>
      <c r="P286" s="51"/>
      <c r="Q286" s="51"/>
      <c r="R286" s="51"/>
      <c r="S286" s="51"/>
      <c r="T286" s="51"/>
      <c r="U286" s="43"/>
    </row>
    <row r="287" spans="15:21" s="7" customFormat="1">
      <c r="O287" s="43"/>
      <c r="P287" s="52"/>
      <c r="Q287" s="51"/>
      <c r="R287" s="51"/>
      <c r="S287" s="51"/>
      <c r="T287" s="51"/>
      <c r="U287" s="43"/>
    </row>
    <row r="288" spans="15:21" s="7" customFormat="1">
      <c r="O288" s="43"/>
      <c r="P288" s="51"/>
      <c r="Q288" s="51"/>
      <c r="R288" s="51"/>
      <c r="S288" s="51"/>
      <c r="T288" s="51"/>
      <c r="U288" s="43"/>
    </row>
    <row r="289" spans="15:21" s="7" customFormat="1">
      <c r="O289" s="43"/>
      <c r="P289" s="52"/>
      <c r="Q289" s="51"/>
      <c r="R289" s="51"/>
      <c r="S289" s="51"/>
      <c r="T289" s="51"/>
      <c r="U289" s="43"/>
    </row>
    <row r="290" spans="15:21" s="7" customFormat="1">
      <c r="O290" s="43"/>
      <c r="P290" s="51"/>
      <c r="Q290" s="51"/>
      <c r="R290" s="51"/>
      <c r="S290" s="51"/>
      <c r="T290" s="51"/>
      <c r="U290" s="43"/>
    </row>
    <row r="291" spans="15:21" s="7" customFormat="1">
      <c r="O291" s="43"/>
      <c r="P291" s="52"/>
      <c r="Q291" s="51"/>
      <c r="R291" s="51"/>
      <c r="S291" s="51"/>
      <c r="T291" s="51"/>
      <c r="U291" s="43"/>
    </row>
    <row r="292" spans="15:21" s="7" customFormat="1">
      <c r="O292" s="43"/>
      <c r="P292" s="51"/>
      <c r="Q292" s="51"/>
      <c r="R292" s="51"/>
      <c r="S292" s="51"/>
      <c r="T292" s="51"/>
      <c r="U292" s="43"/>
    </row>
    <row r="293" spans="15:21" s="7" customFormat="1">
      <c r="O293" s="43"/>
      <c r="P293" s="52"/>
      <c r="Q293" s="51"/>
      <c r="R293" s="51"/>
      <c r="S293" s="51"/>
      <c r="T293" s="51"/>
      <c r="U293" s="43"/>
    </row>
    <row r="294" spans="15:21" s="7" customFormat="1">
      <c r="O294" s="43"/>
      <c r="P294" s="51"/>
      <c r="Q294" s="51"/>
      <c r="R294" s="51"/>
      <c r="S294" s="51"/>
      <c r="T294" s="51"/>
      <c r="U294" s="43"/>
    </row>
    <row r="295" spans="15:21" s="7" customFormat="1">
      <c r="O295" s="43"/>
      <c r="P295" s="52"/>
      <c r="Q295" s="51"/>
      <c r="R295" s="51"/>
      <c r="S295" s="51"/>
      <c r="T295" s="51"/>
      <c r="U295" s="43"/>
    </row>
    <row r="296" spans="15:21" s="7" customFormat="1">
      <c r="O296" s="43"/>
      <c r="P296" s="51"/>
      <c r="Q296" s="51"/>
      <c r="R296" s="51"/>
      <c r="S296" s="51"/>
      <c r="T296" s="51"/>
      <c r="U296" s="43"/>
    </row>
    <row r="297" spans="15:21" s="7" customFormat="1">
      <c r="O297" s="43"/>
      <c r="P297" s="52"/>
      <c r="Q297" s="51"/>
      <c r="R297" s="51"/>
      <c r="S297" s="51"/>
      <c r="T297" s="51"/>
      <c r="U297" s="43"/>
    </row>
    <row r="298" spans="15:21" s="7" customFormat="1">
      <c r="O298" s="43"/>
      <c r="P298" s="51"/>
      <c r="Q298" s="51"/>
      <c r="R298" s="51"/>
      <c r="S298" s="51"/>
      <c r="T298" s="51"/>
      <c r="U298" s="43"/>
    </row>
    <row r="299" spans="15:21" s="7" customFormat="1">
      <c r="O299" s="43"/>
      <c r="P299" s="52"/>
      <c r="Q299" s="51"/>
      <c r="R299" s="51"/>
      <c r="S299" s="51"/>
      <c r="T299" s="51"/>
      <c r="U299" s="43"/>
    </row>
    <row r="300" spans="15:21" s="7" customFormat="1">
      <c r="O300" s="43"/>
      <c r="P300" s="51"/>
      <c r="Q300" s="51"/>
      <c r="R300" s="51"/>
      <c r="S300" s="51"/>
      <c r="T300" s="51"/>
      <c r="U300" s="43"/>
    </row>
    <row r="301" spans="15:21" s="7" customFormat="1">
      <c r="O301" s="43"/>
      <c r="P301" s="52"/>
      <c r="Q301" s="51"/>
      <c r="R301" s="51"/>
      <c r="S301" s="51"/>
      <c r="T301" s="51"/>
      <c r="U301" s="43"/>
    </row>
    <row r="302" spans="15:21" s="7" customFormat="1">
      <c r="O302" s="43"/>
      <c r="P302" s="51"/>
      <c r="Q302" s="51"/>
      <c r="R302" s="51"/>
      <c r="S302" s="51"/>
      <c r="T302" s="51"/>
      <c r="U302" s="43"/>
    </row>
    <row r="303" spans="15:21" s="7" customFormat="1">
      <c r="O303" s="43"/>
      <c r="P303" s="52"/>
      <c r="Q303" s="51"/>
      <c r="R303" s="51"/>
      <c r="S303" s="51"/>
      <c r="T303" s="51"/>
      <c r="U303" s="43"/>
    </row>
    <row r="304" spans="15:21" s="7" customFormat="1">
      <c r="O304" s="43"/>
      <c r="P304" s="51"/>
      <c r="Q304" s="51"/>
      <c r="R304" s="51"/>
      <c r="S304" s="51"/>
      <c r="T304" s="51"/>
      <c r="U304" s="43"/>
    </row>
    <row r="305" spans="15:21" s="7" customFormat="1">
      <c r="O305" s="43"/>
      <c r="P305" s="52"/>
      <c r="Q305" s="51"/>
      <c r="R305" s="51"/>
      <c r="S305" s="51"/>
      <c r="T305" s="51"/>
      <c r="U305" s="43"/>
    </row>
    <row r="306" spans="15:21" s="7" customFormat="1">
      <c r="O306" s="43"/>
      <c r="P306" s="51"/>
      <c r="Q306" s="51"/>
      <c r="R306" s="51"/>
      <c r="S306" s="51"/>
      <c r="T306" s="51"/>
      <c r="U306" s="43"/>
    </row>
    <row r="307" spans="15:21" s="7" customFormat="1">
      <c r="O307" s="43"/>
      <c r="P307" s="52"/>
      <c r="Q307" s="51"/>
      <c r="R307" s="51"/>
      <c r="S307" s="51"/>
      <c r="T307" s="51"/>
      <c r="U307" s="43"/>
    </row>
    <row r="308" spans="15:21" s="7" customFormat="1">
      <c r="O308" s="43"/>
      <c r="P308" s="51"/>
      <c r="Q308" s="51"/>
      <c r="R308" s="51"/>
      <c r="S308" s="51"/>
      <c r="T308" s="51"/>
      <c r="U308" s="43"/>
    </row>
    <row r="309" spans="15:21" s="7" customFormat="1">
      <c r="O309" s="43"/>
      <c r="P309" s="52"/>
      <c r="Q309" s="51"/>
      <c r="R309" s="51"/>
      <c r="S309" s="51"/>
      <c r="T309" s="51"/>
      <c r="U309" s="43"/>
    </row>
    <row r="310" spans="15:21" s="7" customFormat="1">
      <c r="O310" s="43"/>
      <c r="P310" s="51"/>
      <c r="Q310" s="51"/>
      <c r="R310" s="51"/>
      <c r="S310" s="51"/>
      <c r="T310" s="51"/>
      <c r="U310" s="43"/>
    </row>
    <row r="311" spans="15:21" s="7" customFormat="1">
      <c r="O311" s="43"/>
      <c r="P311" s="52"/>
      <c r="Q311" s="51"/>
      <c r="R311" s="51"/>
      <c r="S311" s="51"/>
      <c r="T311" s="51"/>
      <c r="U311" s="43"/>
    </row>
    <row r="312" spans="15:21" s="7" customFormat="1">
      <c r="O312" s="43"/>
      <c r="P312" s="51"/>
      <c r="Q312" s="51"/>
      <c r="R312" s="51"/>
      <c r="S312" s="51"/>
      <c r="T312" s="51"/>
      <c r="U312" s="43"/>
    </row>
    <row r="313" spans="15:21" s="7" customFormat="1">
      <c r="O313" s="43"/>
      <c r="P313" s="52"/>
      <c r="Q313" s="51"/>
      <c r="R313" s="51"/>
      <c r="S313" s="51"/>
      <c r="T313" s="51"/>
      <c r="U313" s="43"/>
    </row>
    <row r="314" spans="15:21" s="7" customFormat="1">
      <c r="O314" s="43"/>
      <c r="P314" s="51"/>
      <c r="Q314" s="51"/>
      <c r="R314" s="51"/>
      <c r="S314" s="51"/>
      <c r="T314" s="51"/>
      <c r="U314" s="43"/>
    </row>
    <row r="315" spans="15:21" s="7" customFormat="1">
      <c r="O315" s="43"/>
      <c r="P315" s="52"/>
      <c r="Q315" s="51"/>
      <c r="R315" s="51"/>
      <c r="S315" s="51"/>
      <c r="T315" s="51"/>
      <c r="U315" s="43"/>
    </row>
    <row r="316" spans="15:21" s="7" customFormat="1">
      <c r="O316" s="43"/>
      <c r="P316" s="51"/>
      <c r="Q316" s="51"/>
      <c r="R316" s="51"/>
      <c r="S316" s="51"/>
      <c r="T316" s="51"/>
      <c r="U316" s="43"/>
    </row>
    <row r="317" spans="15:21" s="7" customFormat="1">
      <c r="O317" s="43"/>
      <c r="P317" s="52"/>
      <c r="Q317" s="51"/>
      <c r="R317" s="51"/>
      <c r="S317" s="51"/>
      <c r="T317" s="51"/>
      <c r="U317" s="43"/>
    </row>
    <row r="318" spans="15:21" s="7" customFormat="1">
      <c r="O318" s="43"/>
      <c r="P318" s="51"/>
      <c r="Q318" s="51"/>
      <c r="R318" s="51"/>
      <c r="S318" s="51"/>
      <c r="T318" s="51"/>
      <c r="U318" s="43"/>
    </row>
    <row r="319" spans="15:21" s="7" customFormat="1">
      <c r="O319" s="43"/>
      <c r="P319" s="52"/>
      <c r="Q319" s="51"/>
      <c r="R319" s="51"/>
      <c r="S319" s="51"/>
      <c r="T319" s="51"/>
      <c r="U319" s="43"/>
    </row>
    <row r="320" spans="15:21" s="7" customFormat="1">
      <c r="O320" s="43"/>
      <c r="P320" s="51"/>
      <c r="Q320" s="51"/>
      <c r="R320" s="51"/>
      <c r="S320" s="51"/>
      <c r="T320" s="51"/>
      <c r="U320" s="43"/>
    </row>
    <row r="321" spans="15:21" s="7" customFormat="1">
      <c r="O321" s="43"/>
      <c r="P321" s="52"/>
      <c r="Q321" s="51"/>
      <c r="R321" s="51"/>
      <c r="S321" s="51"/>
      <c r="T321" s="51"/>
      <c r="U321" s="43"/>
    </row>
    <row r="322" spans="15:21" s="7" customFormat="1">
      <c r="O322" s="43"/>
      <c r="P322" s="51"/>
      <c r="Q322" s="51"/>
      <c r="R322" s="51"/>
      <c r="S322" s="51"/>
      <c r="T322" s="51"/>
      <c r="U322" s="43"/>
    </row>
    <row r="323" spans="15:21" s="7" customFormat="1">
      <c r="O323" s="43"/>
      <c r="P323" s="52"/>
      <c r="Q323" s="51"/>
      <c r="R323" s="51"/>
      <c r="S323" s="51"/>
      <c r="T323" s="51"/>
      <c r="U323" s="43"/>
    </row>
    <row r="324" spans="15:21" s="7" customFormat="1">
      <c r="O324" s="43"/>
      <c r="P324" s="51"/>
      <c r="Q324" s="51"/>
      <c r="R324" s="51"/>
      <c r="S324" s="51"/>
      <c r="T324" s="51"/>
      <c r="U324" s="43"/>
    </row>
    <row r="325" spans="15:21" s="7" customFormat="1">
      <c r="O325" s="43"/>
      <c r="P325" s="52"/>
      <c r="Q325" s="51"/>
      <c r="R325" s="51"/>
      <c r="S325" s="51"/>
      <c r="T325" s="51"/>
      <c r="U325" s="43"/>
    </row>
    <row r="326" spans="15:21" s="7" customFormat="1">
      <c r="O326" s="43"/>
      <c r="P326" s="51"/>
      <c r="Q326" s="51"/>
      <c r="R326" s="51"/>
      <c r="S326" s="51"/>
      <c r="T326" s="51"/>
      <c r="U326" s="43"/>
    </row>
    <row r="327" spans="15:21" s="7" customFormat="1">
      <c r="O327" s="43"/>
      <c r="P327" s="52"/>
      <c r="Q327" s="51"/>
      <c r="R327" s="51"/>
      <c r="S327" s="51"/>
      <c r="T327" s="51"/>
      <c r="U327" s="43"/>
    </row>
    <row r="328" spans="15:21" s="7" customFormat="1">
      <c r="O328" s="43"/>
      <c r="P328" s="51"/>
      <c r="Q328" s="51"/>
      <c r="R328" s="51"/>
      <c r="S328" s="51"/>
      <c r="T328" s="51"/>
      <c r="U328" s="43"/>
    </row>
    <row r="329" spans="15:21" s="7" customFormat="1">
      <c r="O329" s="43"/>
      <c r="P329" s="52"/>
      <c r="Q329" s="51"/>
      <c r="R329" s="51"/>
      <c r="S329" s="51"/>
      <c r="T329" s="51"/>
      <c r="U329" s="43"/>
    </row>
    <row r="330" spans="15:21" s="7" customFormat="1">
      <c r="O330" s="43"/>
      <c r="P330" s="51"/>
      <c r="Q330" s="51"/>
      <c r="R330" s="51"/>
      <c r="S330" s="51"/>
      <c r="T330" s="51"/>
      <c r="U330" s="43"/>
    </row>
    <row r="331" spans="15:21" s="7" customFormat="1">
      <c r="O331" s="43"/>
      <c r="P331" s="52"/>
      <c r="Q331" s="51"/>
      <c r="R331" s="51"/>
      <c r="S331" s="51"/>
      <c r="T331" s="51"/>
      <c r="U331" s="43"/>
    </row>
    <row r="332" spans="15:21" s="7" customFormat="1">
      <c r="O332" s="43"/>
      <c r="P332" s="51"/>
      <c r="Q332" s="51"/>
      <c r="R332" s="51"/>
      <c r="S332" s="51"/>
      <c r="T332" s="51"/>
      <c r="U332" s="43"/>
    </row>
    <row r="333" spans="15:21" s="7" customFormat="1">
      <c r="O333" s="43"/>
      <c r="P333" s="52"/>
      <c r="Q333" s="51"/>
      <c r="R333" s="51"/>
      <c r="S333" s="51"/>
      <c r="T333" s="51"/>
      <c r="U333" s="43"/>
    </row>
    <row r="334" spans="15:21" s="7" customFormat="1">
      <c r="O334" s="43"/>
      <c r="P334" s="51"/>
      <c r="Q334" s="51"/>
      <c r="R334" s="51"/>
      <c r="S334" s="51"/>
      <c r="T334" s="51"/>
      <c r="U334" s="43"/>
    </row>
    <row r="335" spans="15:21" s="7" customFormat="1">
      <c r="O335" s="43"/>
      <c r="P335" s="52"/>
      <c r="Q335" s="51"/>
      <c r="R335" s="51"/>
      <c r="S335" s="51"/>
      <c r="T335" s="51"/>
      <c r="U335" s="43"/>
    </row>
    <row r="336" spans="15:21" s="7" customFormat="1">
      <c r="O336" s="43"/>
      <c r="P336" s="51"/>
      <c r="Q336" s="51"/>
      <c r="R336" s="51"/>
      <c r="S336" s="51"/>
      <c r="T336" s="51"/>
      <c r="U336" s="43"/>
    </row>
    <row r="337" spans="15:21" s="7" customFormat="1">
      <c r="O337" s="43"/>
      <c r="P337" s="52"/>
      <c r="Q337" s="51"/>
      <c r="R337" s="51"/>
      <c r="S337" s="51"/>
      <c r="T337" s="51"/>
      <c r="U337" s="43"/>
    </row>
    <row r="338" spans="15:21" s="7" customFormat="1">
      <c r="O338" s="43"/>
      <c r="P338" s="51"/>
      <c r="Q338" s="51"/>
      <c r="R338" s="51"/>
      <c r="S338" s="51"/>
      <c r="T338" s="51"/>
      <c r="U338" s="43"/>
    </row>
    <row r="339" spans="15:21" s="7" customFormat="1">
      <c r="O339" s="43"/>
      <c r="P339" s="52"/>
      <c r="Q339" s="51"/>
      <c r="R339" s="51"/>
      <c r="S339" s="51"/>
      <c r="T339" s="51"/>
      <c r="U339" s="43"/>
    </row>
    <row r="340" spans="15:21" s="7" customFormat="1">
      <c r="O340" s="43"/>
      <c r="P340" s="51"/>
      <c r="Q340" s="51"/>
      <c r="R340" s="51"/>
      <c r="S340" s="51"/>
      <c r="T340" s="51"/>
      <c r="U340" s="43"/>
    </row>
    <row r="341" spans="15:21" s="7" customFormat="1">
      <c r="O341" s="43"/>
      <c r="P341" s="52"/>
      <c r="Q341" s="51"/>
      <c r="R341" s="51"/>
      <c r="S341" s="51"/>
      <c r="T341" s="51"/>
      <c r="U341" s="43"/>
    </row>
    <row r="342" spans="15:21" s="7" customFormat="1">
      <c r="O342" s="43"/>
      <c r="P342" s="51"/>
      <c r="Q342" s="51"/>
      <c r="R342" s="51"/>
      <c r="S342" s="51"/>
      <c r="T342" s="51"/>
      <c r="U342" s="43"/>
    </row>
    <row r="343" spans="15:21" s="7" customFormat="1">
      <c r="O343" s="43"/>
      <c r="P343" s="52"/>
      <c r="Q343" s="51"/>
      <c r="R343" s="51"/>
      <c r="S343" s="51"/>
      <c r="T343" s="51"/>
      <c r="U343" s="43"/>
    </row>
    <row r="344" spans="15:21" s="7" customFormat="1">
      <c r="O344" s="43"/>
      <c r="P344" s="51"/>
      <c r="Q344" s="51"/>
      <c r="R344" s="51"/>
      <c r="S344" s="51"/>
      <c r="T344" s="51"/>
      <c r="U344" s="43"/>
    </row>
    <row r="345" spans="15:21" s="7" customFormat="1">
      <c r="O345" s="43"/>
      <c r="P345" s="52"/>
      <c r="Q345" s="51"/>
      <c r="R345" s="51"/>
      <c r="S345" s="51"/>
      <c r="T345" s="51"/>
      <c r="U345" s="43"/>
    </row>
    <row r="346" spans="15:21" s="7" customFormat="1">
      <c r="O346" s="43"/>
      <c r="P346" s="51"/>
      <c r="Q346" s="51"/>
      <c r="R346" s="51"/>
      <c r="S346" s="51"/>
      <c r="T346" s="51"/>
      <c r="U346" s="43"/>
    </row>
    <row r="347" spans="15:21" s="7" customFormat="1">
      <c r="O347" s="43"/>
      <c r="P347" s="52"/>
      <c r="Q347" s="51"/>
      <c r="R347" s="51"/>
      <c r="S347" s="51"/>
      <c r="T347" s="51"/>
      <c r="U347" s="43"/>
    </row>
    <row r="348" spans="15:21" s="7" customFormat="1">
      <c r="O348" s="43"/>
      <c r="P348" s="51"/>
      <c r="Q348" s="51"/>
      <c r="R348" s="51"/>
      <c r="S348" s="51"/>
      <c r="T348" s="51"/>
      <c r="U348" s="43"/>
    </row>
    <row r="349" spans="15:21" s="7" customFormat="1">
      <c r="O349" s="43"/>
      <c r="P349" s="52"/>
      <c r="Q349" s="51"/>
      <c r="R349" s="51"/>
      <c r="S349" s="51"/>
      <c r="T349" s="51"/>
      <c r="U349" s="43"/>
    </row>
    <row r="350" spans="15:21" s="7" customFormat="1">
      <c r="O350" s="43"/>
      <c r="P350" s="51"/>
      <c r="Q350" s="51"/>
      <c r="R350" s="51"/>
      <c r="S350" s="51"/>
      <c r="T350" s="51"/>
      <c r="U350" s="43"/>
    </row>
    <row r="351" spans="15:21" s="7" customFormat="1">
      <c r="O351" s="43"/>
      <c r="P351" s="52"/>
      <c r="Q351" s="51"/>
      <c r="R351" s="51"/>
      <c r="S351" s="51"/>
      <c r="T351" s="51"/>
      <c r="U351" s="43"/>
    </row>
    <row r="352" spans="15:21" s="7" customFormat="1">
      <c r="O352" s="43"/>
      <c r="P352" s="51"/>
      <c r="Q352" s="51"/>
      <c r="R352" s="51"/>
      <c r="S352" s="51"/>
      <c r="T352" s="51"/>
      <c r="U352" s="43"/>
    </row>
    <row r="353" spans="15:21" s="7" customFormat="1">
      <c r="O353" s="43"/>
      <c r="P353" s="52"/>
      <c r="Q353" s="51"/>
      <c r="R353" s="51"/>
      <c r="S353" s="51"/>
      <c r="T353" s="51"/>
      <c r="U353" s="43"/>
    </row>
    <row r="354" spans="15:21" s="7" customFormat="1">
      <c r="O354" s="43"/>
      <c r="P354" s="51"/>
      <c r="Q354" s="51"/>
      <c r="R354" s="51"/>
      <c r="S354" s="51"/>
      <c r="T354" s="51"/>
      <c r="U354" s="43"/>
    </row>
    <row r="355" spans="15:21" s="7" customFormat="1">
      <c r="O355" s="43"/>
      <c r="P355" s="52"/>
      <c r="Q355" s="51"/>
      <c r="R355" s="51"/>
      <c r="S355" s="51"/>
      <c r="T355" s="51"/>
      <c r="U355" s="43"/>
    </row>
    <row r="356" spans="15:21" s="7" customFormat="1">
      <c r="O356" s="43"/>
      <c r="P356" s="51"/>
      <c r="Q356" s="51"/>
      <c r="R356" s="51"/>
      <c r="S356" s="51"/>
      <c r="T356" s="51"/>
      <c r="U356" s="43"/>
    </row>
    <row r="357" spans="15:21" s="7" customFormat="1">
      <c r="O357" s="43"/>
      <c r="P357" s="52"/>
      <c r="Q357" s="51"/>
      <c r="R357" s="51"/>
      <c r="S357" s="51"/>
      <c r="T357" s="51"/>
      <c r="U357" s="43"/>
    </row>
    <row r="358" spans="15:21" s="7" customFormat="1">
      <c r="O358" s="43"/>
      <c r="P358" s="51"/>
      <c r="Q358" s="51"/>
      <c r="R358" s="51"/>
      <c r="S358" s="51"/>
      <c r="T358" s="51"/>
      <c r="U358" s="43"/>
    </row>
    <row r="359" spans="15:21" s="7" customFormat="1">
      <c r="O359" s="43"/>
      <c r="P359" s="52"/>
      <c r="Q359" s="51"/>
      <c r="R359" s="51"/>
      <c r="S359" s="51"/>
      <c r="T359" s="51"/>
      <c r="U359" s="43"/>
    </row>
    <row r="360" spans="15:21" s="7" customFormat="1">
      <c r="O360" s="43"/>
      <c r="P360" s="51"/>
      <c r="Q360" s="51"/>
      <c r="R360" s="51"/>
      <c r="S360" s="51"/>
      <c r="T360" s="51"/>
      <c r="U360" s="43"/>
    </row>
    <row r="361" spans="15:21" s="7" customFormat="1">
      <c r="O361" s="43"/>
      <c r="P361" s="52"/>
      <c r="Q361" s="51"/>
      <c r="R361" s="51"/>
      <c r="S361" s="51"/>
      <c r="T361" s="51"/>
      <c r="U361" s="43"/>
    </row>
    <row r="362" spans="15:21" s="7" customFormat="1">
      <c r="O362" s="43"/>
      <c r="P362" s="51"/>
      <c r="Q362" s="51"/>
      <c r="R362" s="51"/>
      <c r="S362" s="51"/>
      <c r="T362" s="51"/>
      <c r="U362" s="43"/>
    </row>
    <row r="363" spans="15:21" s="7" customFormat="1">
      <c r="O363" s="43"/>
      <c r="P363" s="52"/>
      <c r="Q363" s="51"/>
      <c r="R363" s="51"/>
      <c r="S363" s="51"/>
      <c r="T363" s="51"/>
      <c r="U363" s="43"/>
    </row>
    <row r="364" spans="15:21" s="7" customFormat="1">
      <c r="O364" s="43"/>
      <c r="P364" s="51"/>
      <c r="Q364" s="51"/>
      <c r="R364" s="51"/>
      <c r="S364" s="51"/>
      <c r="T364" s="51"/>
      <c r="U364" s="43"/>
    </row>
    <row r="365" spans="15:21" s="7" customFormat="1">
      <c r="O365" s="43"/>
      <c r="P365" s="52"/>
      <c r="Q365" s="51"/>
      <c r="R365" s="51"/>
      <c r="S365" s="51"/>
      <c r="T365" s="51"/>
      <c r="U365" s="43"/>
    </row>
    <row r="366" spans="15:21" s="7" customFormat="1">
      <c r="O366" s="43"/>
      <c r="P366" s="51"/>
      <c r="Q366" s="51"/>
      <c r="R366" s="51"/>
      <c r="S366" s="51"/>
      <c r="T366" s="51"/>
      <c r="U366" s="43"/>
    </row>
    <row r="367" spans="15:21" s="7" customFormat="1">
      <c r="O367" s="43"/>
      <c r="P367" s="52"/>
      <c r="Q367" s="51"/>
      <c r="R367" s="51"/>
      <c r="S367" s="51"/>
      <c r="T367" s="51"/>
      <c r="U367" s="43"/>
    </row>
    <row r="368" spans="15:21" s="7" customFormat="1">
      <c r="O368" s="43"/>
      <c r="P368" s="51"/>
      <c r="Q368" s="51"/>
      <c r="R368" s="51"/>
      <c r="S368" s="51"/>
      <c r="T368" s="51"/>
      <c r="U368" s="43"/>
    </row>
    <row r="369" spans="15:21" s="7" customFormat="1">
      <c r="O369" s="43"/>
      <c r="P369" s="52"/>
      <c r="Q369" s="51"/>
      <c r="R369" s="51"/>
      <c r="S369" s="51"/>
      <c r="T369" s="51"/>
      <c r="U369" s="43"/>
    </row>
    <row r="370" spans="15:21" s="7" customFormat="1">
      <c r="O370" s="43"/>
      <c r="P370" s="51"/>
      <c r="Q370" s="51"/>
      <c r="R370" s="51"/>
      <c r="S370" s="51"/>
      <c r="T370" s="51"/>
      <c r="U370" s="43"/>
    </row>
    <row r="371" spans="15:21" s="7" customFormat="1">
      <c r="O371" s="43"/>
      <c r="P371" s="52"/>
      <c r="Q371" s="51"/>
      <c r="R371" s="51"/>
      <c r="S371" s="51"/>
      <c r="T371" s="51"/>
      <c r="U371" s="43"/>
    </row>
    <row r="372" spans="15:21" s="7" customFormat="1">
      <c r="O372" s="43"/>
      <c r="P372" s="51"/>
      <c r="Q372" s="51"/>
      <c r="R372" s="51"/>
      <c r="S372" s="51"/>
      <c r="T372" s="51"/>
      <c r="U372" s="43"/>
    </row>
    <row r="373" spans="15:21" s="7" customFormat="1">
      <c r="O373" s="43"/>
      <c r="P373" s="52"/>
      <c r="Q373" s="51"/>
      <c r="R373" s="51"/>
      <c r="S373" s="51"/>
      <c r="T373" s="51"/>
      <c r="U373" s="43"/>
    </row>
    <row r="374" spans="15:21" s="7" customFormat="1">
      <c r="O374" s="43"/>
      <c r="P374" s="51"/>
      <c r="Q374" s="51"/>
      <c r="R374" s="51"/>
      <c r="S374" s="51"/>
      <c r="T374" s="51"/>
      <c r="U374" s="43"/>
    </row>
    <row r="375" spans="15:21" s="7" customFormat="1">
      <c r="O375" s="43"/>
      <c r="P375" s="52"/>
      <c r="Q375" s="51"/>
      <c r="R375" s="51"/>
      <c r="S375" s="51"/>
      <c r="T375" s="51"/>
      <c r="U375" s="43"/>
    </row>
    <row r="376" spans="15:21" s="7" customFormat="1">
      <c r="O376" s="43"/>
      <c r="P376" s="51"/>
      <c r="Q376" s="51"/>
      <c r="R376" s="51"/>
      <c r="S376" s="51"/>
      <c r="T376" s="51"/>
      <c r="U376" s="43"/>
    </row>
    <row r="377" spans="15:21" s="7" customFormat="1">
      <c r="O377" s="43"/>
      <c r="P377" s="52"/>
      <c r="Q377" s="51"/>
      <c r="R377" s="51"/>
      <c r="S377" s="51"/>
      <c r="T377" s="51"/>
      <c r="U377" s="43"/>
    </row>
    <row r="378" spans="15:21" s="7" customFormat="1">
      <c r="O378" s="43"/>
      <c r="P378" s="51"/>
      <c r="Q378" s="51"/>
      <c r="R378" s="51"/>
      <c r="S378" s="51"/>
      <c r="T378" s="51"/>
      <c r="U378" s="43"/>
    </row>
    <row r="379" spans="15:21" s="7" customFormat="1">
      <c r="O379" s="43"/>
      <c r="P379" s="52"/>
      <c r="Q379" s="51"/>
      <c r="R379" s="51"/>
      <c r="S379" s="51"/>
      <c r="T379" s="51"/>
      <c r="U379" s="43"/>
    </row>
    <row r="380" spans="15:21" s="7" customFormat="1">
      <c r="O380" s="43"/>
      <c r="P380" s="51"/>
      <c r="Q380" s="51"/>
      <c r="R380" s="51"/>
      <c r="S380" s="51"/>
      <c r="T380" s="51"/>
      <c r="U380" s="43"/>
    </row>
    <row r="381" spans="15:21" s="7" customFormat="1">
      <c r="O381" s="43"/>
      <c r="P381" s="52"/>
      <c r="Q381" s="51"/>
      <c r="R381" s="51"/>
      <c r="S381" s="51"/>
      <c r="T381" s="51"/>
      <c r="U381" s="43"/>
    </row>
    <row r="382" spans="15:21" s="7" customFormat="1">
      <c r="O382" s="43"/>
      <c r="P382" s="51"/>
      <c r="Q382" s="51"/>
      <c r="R382" s="51"/>
      <c r="S382" s="51"/>
      <c r="T382" s="51"/>
      <c r="U382" s="43"/>
    </row>
    <row r="383" spans="15:21" s="7" customFormat="1">
      <c r="O383" s="43"/>
      <c r="P383" s="52"/>
      <c r="Q383" s="51"/>
      <c r="R383" s="51"/>
      <c r="S383" s="51"/>
      <c r="T383" s="51"/>
      <c r="U383" s="43"/>
    </row>
    <row r="384" spans="15:21" s="7" customFormat="1">
      <c r="O384" s="43"/>
      <c r="P384" s="51"/>
      <c r="Q384" s="51"/>
      <c r="R384" s="51"/>
      <c r="S384" s="51"/>
      <c r="T384" s="51"/>
      <c r="U384" s="43"/>
    </row>
    <row r="385" spans="15:21" s="7" customFormat="1">
      <c r="O385" s="43"/>
      <c r="P385" s="52"/>
      <c r="Q385" s="51"/>
      <c r="R385" s="51"/>
      <c r="S385" s="51"/>
      <c r="T385" s="51"/>
      <c r="U385" s="43"/>
    </row>
    <row r="386" spans="15:21" s="7" customFormat="1">
      <c r="O386" s="43"/>
      <c r="P386" s="51"/>
      <c r="Q386" s="51"/>
      <c r="R386" s="51"/>
      <c r="S386" s="51"/>
      <c r="T386" s="51"/>
      <c r="U386" s="43"/>
    </row>
    <row r="387" spans="15:21" s="7" customFormat="1">
      <c r="O387" s="43"/>
      <c r="P387" s="52"/>
      <c r="Q387" s="51"/>
      <c r="R387" s="51"/>
      <c r="S387" s="51"/>
      <c r="T387" s="51"/>
      <c r="U387" s="43"/>
    </row>
    <row r="388" spans="15:21" s="7" customFormat="1">
      <c r="O388" s="43"/>
      <c r="P388" s="51"/>
      <c r="Q388" s="51"/>
      <c r="R388" s="51"/>
      <c r="S388" s="51"/>
      <c r="T388" s="51"/>
      <c r="U388" s="43"/>
    </row>
    <row r="389" spans="15:21" s="7" customFormat="1">
      <c r="O389" s="43"/>
      <c r="P389" s="52"/>
      <c r="Q389" s="51"/>
      <c r="R389" s="51"/>
      <c r="S389" s="51"/>
      <c r="T389" s="51"/>
      <c r="U389" s="43"/>
    </row>
    <row r="390" spans="15:21" s="7" customFormat="1">
      <c r="O390" s="43"/>
      <c r="P390" s="51"/>
      <c r="Q390" s="51"/>
      <c r="R390" s="51"/>
      <c r="S390" s="51"/>
      <c r="T390" s="51"/>
      <c r="U390" s="43"/>
    </row>
    <row r="391" spans="15:21" s="7" customFormat="1">
      <c r="O391" s="43"/>
      <c r="P391" s="52"/>
      <c r="Q391" s="51"/>
      <c r="R391" s="51"/>
      <c r="S391" s="51"/>
      <c r="T391" s="51"/>
      <c r="U391" s="43"/>
    </row>
    <row r="392" spans="15:21" s="7" customFormat="1">
      <c r="O392" s="43"/>
      <c r="P392" s="51"/>
      <c r="Q392" s="51"/>
      <c r="R392" s="51"/>
      <c r="S392" s="51"/>
      <c r="T392" s="51"/>
      <c r="U392" s="43"/>
    </row>
    <row r="393" spans="15:21" s="7" customFormat="1">
      <c r="O393" s="43"/>
      <c r="P393" s="52"/>
      <c r="Q393" s="51"/>
      <c r="R393" s="51"/>
      <c r="S393" s="51"/>
      <c r="T393" s="51"/>
      <c r="U393" s="43"/>
    </row>
    <row r="394" spans="15:21" s="7" customFormat="1">
      <c r="O394" s="43"/>
      <c r="P394" s="51"/>
      <c r="Q394" s="51"/>
      <c r="R394" s="51"/>
      <c r="S394" s="51"/>
      <c r="T394" s="51"/>
      <c r="U394" s="43"/>
    </row>
    <row r="395" spans="15:21" s="7" customFormat="1">
      <c r="O395" s="43"/>
      <c r="P395" s="52"/>
      <c r="Q395" s="51"/>
      <c r="R395" s="51"/>
      <c r="S395" s="51"/>
      <c r="T395" s="51"/>
      <c r="U395" s="43"/>
    </row>
    <row r="396" spans="15:21" s="7" customFormat="1">
      <c r="O396" s="43"/>
      <c r="P396" s="51"/>
      <c r="Q396" s="51"/>
      <c r="R396" s="51"/>
      <c r="S396" s="51"/>
      <c r="T396" s="51"/>
      <c r="U396" s="43"/>
    </row>
    <row r="397" spans="15:21" s="7" customFormat="1">
      <c r="O397" s="43"/>
      <c r="P397" s="52"/>
      <c r="Q397" s="51"/>
      <c r="R397" s="51"/>
      <c r="S397" s="51"/>
      <c r="T397" s="51"/>
      <c r="U397" s="43"/>
    </row>
    <row r="398" spans="15:21" s="7" customFormat="1">
      <c r="O398" s="43"/>
      <c r="P398" s="51"/>
      <c r="Q398" s="51"/>
      <c r="R398" s="51"/>
      <c r="S398" s="51"/>
      <c r="T398" s="51"/>
      <c r="U398" s="43"/>
    </row>
    <row r="399" spans="15:21" s="7" customFormat="1">
      <c r="O399" s="43"/>
      <c r="P399" s="52"/>
      <c r="Q399" s="51"/>
      <c r="R399" s="51"/>
      <c r="S399" s="51"/>
      <c r="T399" s="51"/>
      <c r="U399" s="43"/>
    </row>
    <row r="400" spans="15:21" s="7" customFormat="1">
      <c r="O400" s="43"/>
      <c r="P400" s="51"/>
      <c r="Q400" s="51"/>
      <c r="R400" s="51"/>
      <c r="S400" s="51"/>
      <c r="T400" s="51"/>
      <c r="U400" s="43"/>
    </row>
    <row r="401" spans="15:21" s="7" customFormat="1">
      <c r="O401" s="43"/>
      <c r="P401" s="52"/>
      <c r="Q401" s="51"/>
      <c r="R401" s="51"/>
      <c r="S401" s="51"/>
      <c r="T401" s="51"/>
      <c r="U401" s="43"/>
    </row>
    <row r="402" spans="15:21" s="7" customFormat="1">
      <c r="O402" s="43"/>
      <c r="P402" s="51"/>
      <c r="Q402" s="51"/>
      <c r="R402" s="51"/>
      <c r="S402" s="51"/>
      <c r="T402" s="51"/>
      <c r="U402" s="43"/>
    </row>
    <row r="403" spans="15:21" s="7" customFormat="1">
      <c r="O403" s="43"/>
      <c r="P403" s="52"/>
      <c r="Q403" s="51"/>
      <c r="R403" s="51"/>
      <c r="S403" s="51"/>
      <c r="T403" s="51"/>
      <c r="U403" s="43"/>
    </row>
    <row r="404" spans="15:21">
      <c r="P404" s="51"/>
      <c r="Q404" s="51"/>
      <c r="R404" s="51"/>
      <c r="S404" s="51"/>
      <c r="T404" s="51"/>
    </row>
    <row r="405" spans="15:21">
      <c r="P405" s="52"/>
      <c r="Q405" s="51"/>
      <c r="R405" s="51"/>
      <c r="S405" s="51"/>
      <c r="T405" s="51"/>
    </row>
    <row r="406" spans="15:21">
      <c r="P406" s="51"/>
      <c r="Q406" s="51"/>
      <c r="R406" s="51"/>
      <c r="S406" s="51"/>
      <c r="T406" s="51"/>
    </row>
    <row r="407" spans="15:21">
      <c r="P407" s="52"/>
      <c r="Q407" s="51"/>
      <c r="R407" s="51"/>
      <c r="S407" s="51"/>
      <c r="T407" s="51"/>
    </row>
    <row r="408" spans="15:21">
      <c r="P408" s="51"/>
      <c r="Q408" s="51"/>
      <c r="R408" s="51"/>
      <c r="S408" s="51"/>
      <c r="T408" s="51"/>
    </row>
    <row r="409" spans="15:21">
      <c r="P409" s="52"/>
      <c r="Q409" s="51"/>
      <c r="R409" s="51"/>
      <c r="S409" s="51"/>
      <c r="T409" s="51"/>
    </row>
    <row r="410" spans="15:21">
      <c r="P410" s="51"/>
      <c r="Q410" s="51"/>
      <c r="R410" s="51"/>
      <c r="S410" s="51"/>
      <c r="T410" s="51"/>
    </row>
  </sheetData>
  <sheetProtection password="C6E8" sheet="1" objects="1" scenarios="1" selectLockedCells="1" selectUnlockedCells="1"/>
  <pageMargins left="0.7" right="0.7" top="0.78740157499999996" bottom="0.78740157499999996" header="0.3" footer="0.3"/>
  <drawing r:id="rId1"/>
  <legacyDrawing r:id="rId2"/>
  <controls>
    <control shapeId="5122" r:id="rId3" name="ScrollBar2"/>
    <control shapeId="5121" r:id="rId4" name="ScrollBar1"/>
  </control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5"/>
  <dimension ref="A1:BI411"/>
  <sheetViews>
    <sheetView workbookViewId="0">
      <pane ySplit="7" topLeftCell="A8" activePane="bottomLeft" state="frozen"/>
      <selection pane="bottomLeft" activeCell="J18" sqref="J18"/>
    </sheetView>
  </sheetViews>
  <sheetFormatPr defaultRowHeight="15"/>
  <cols>
    <col min="1" max="1" width="30.140625" bestFit="1" customWidth="1"/>
    <col min="4" max="8" width="9.140625" style="6"/>
    <col min="15" max="15" width="9.140625" style="4"/>
    <col min="16" max="16" width="9.140625" style="64" hidden="1" customWidth="1"/>
    <col min="17" max="38" width="11" style="64" hidden="1" customWidth="1"/>
    <col min="39" max="39" width="11.85546875" style="64" hidden="1" customWidth="1"/>
    <col min="40" max="60" width="11" style="64" hidden="1" customWidth="1"/>
    <col min="61" max="61" width="12" style="6" hidden="1" customWidth="1"/>
  </cols>
  <sheetData>
    <row r="1" spans="1:61" s="10" customFormat="1" ht="21">
      <c r="A1" s="9" t="s">
        <v>25</v>
      </c>
      <c r="D1" s="11"/>
      <c r="E1" s="11"/>
      <c r="F1" s="11"/>
      <c r="G1" s="11"/>
      <c r="M1" s="68" t="s">
        <v>7</v>
      </c>
      <c r="O1" s="1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11"/>
    </row>
    <row r="2" spans="1:61" s="14" customFormat="1">
      <c r="A2" s="14" t="s">
        <v>26</v>
      </c>
      <c r="D2" s="15"/>
      <c r="E2" s="15"/>
      <c r="F2" s="15"/>
      <c r="G2" s="15"/>
      <c r="H2" s="15"/>
      <c r="O2" s="16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15"/>
    </row>
    <row r="3" spans="1:61" s="1" customFormat="1">
      <c r="C3" s="7"/>
      <c r="D3" s="5"/>
      <c r="E3" s="5"/>
      <c r="F3" s="5"/>
      <c r="G3" s="5"/>
      <c r="H3" s="5"/>
      <c r="I3" s="8"/>
      <c r="O3" s="3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</row>
    <row r="4" spans="1:61" s="1" customFormat="1">
      <c r="A4" s="28" t="s">
        <v>27</v>
      </c>
      <c r="B4" s="17">
        <f>Q9</f>
        <v>7</v>
      </c>
      <c r="C4" s="7">
        <v>1</v>
      </c>
      <c r="D4" s="5"/>
      <c r="E4" s="5"/>
      <c r="F4" s="5"/>
      <c r="G4" s="5"/>
      <c r="H4" s="5"/>
      <c r="I4" s="8">
        <v>20</v>
      </c>
      <c r="O4" s="3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1:61" s="1" customFormat="1">
      <c r="A5" s="27" t="s">
        <v>28</v>
      </c>
      <c r="B5" s="18">
        <f>S9/10</f>
        <v>7.9</v>
      </c>
      <c r="C5" s="23">
        <v>0</v>
      </c>
      <c r="D5" s="24"/>
      <c r="E5" s="24"/>
      <c r="F5" s="24"/>
      <c r="G5" s="24"/>
      <c r="H5" s="24"/>
      <c r="I5" s="25">
        <v>20</v>
      </c>
      <c r="O5" s="3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1:61" s="1" customFormat="1">
      <c r="A6" s="26"/>
      <c r="B6" s="22"/>
      <c r="C6" s="23"/>
      <c r="D6" s="24"/>
      <c r="E6" s="24"/>
      <c r="F6" s="24"/>
      <c r="G6" s="24"/>
      <c r="H6" s="24"/>
      <c r="I6" s="25"/>
      <c r="O6" s="3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s="1" customFormat="1">
      <c r="A7" s="2" t="str">
        <f>CONCATENATE("X--&gt;","Erlang(",B4,";",B5,")")</f>
        <v>X--&gt;Erlang(7;7,9)</v>
      </c>
      <c r="B7" s="2" t="str">
        <f>CONCATENATE("E(X)=",ROUND(B4/B5,1),"; D(X)=",ROUND(B4/(B5^2),1))</f>
        <v>E(X)=0,9; D(X)=0,1</v>
      </c>
      <c r="D7" s="5"/>
      <c r="E7" s="5"/>
      <c r="F7" s="5"/>
      <c r="G7" s="5"/>
      <c r="H7" s="5"/>
      <c r="O7" s="3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</row>
    <row r="8" spans="1:61" s="1" customFormat="1">
      <c r="D8" s="5"/>
      <c r="E8" s="5"/>
      <c r="F8" s="5"/>
      <c r="G8" s="5"/>
      <c r="H8" s="5"/>
      <c r="O8" s="3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</row>
    <row r="9" spans="1:61" s="1" customFormat="1">
      <c r="D9" s="5"/>
      <c r="E9" s="5"/>
      <c r="F9" s="5"/>
      <c r="G9" s="5"/>
      <c r="H9" s="5"/>
      <c r="O9" s="3"/>
      <c r="P9" s="69" t="s">
        <v>29</v>
      </c>
      <c r="Q9" s="69">
        <v>7</v>
      </c>
      <c r="R9" s="70" t="s">
        <v>28</v>
      </c>
      <c r="S9" s="69">
        <v>79</v>
      </c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</row>
    <row r="10" spans="1:61" s="1" customFormat="1">
      <c r="D10" s="5"/>
      <c r="E10" s="5"/>
      <c r="F10" s="5"/>
      <c r="G10" s="5"/>
      <c r="H10" s="5"/>
      <c r="O10" s="3"/>
      <c r="P10" s="65" t="s">
        <v>0</v>
      </c>
      <c r="Q10" s="65" t="s">
        <v>1</v>
      </c>
      <c r="R10" s="65">
        <v>0</v>
      </c>
      <c r="S10" s="65">
        <v>1</v>
      </c>
      <c r="T10" s="65">
        <v>2</v>
      </c>
      <c r="U10" s="65">
        <v>3</v>
      </c>
      <c r="V10" s="65">
        <v>4</v>
      </c>
      <c r="W10" s="65">
        <v>5</v>
      </c>
      <c r="X10" s="65">
        <v>6</v>
      </c>
      <c r="Y10" s="65">
        <v>7</v>
      </c>
      <c r="Z10" s="65">
        <v>8</v>
      </c>
      <c r="AA10" s="65">
        <v>9</v>
      </c>
      <c r="AB10" s="65">
        <v>10</v>
      </c>
      <c r="AC10" s="65">
        <v>11</v>
      </c>
      <c r="AD10" s="65">
        <v>12</v>
      </c>
      <c r="AE10" s="65">
        <v>13</v>
      </c>
      <c r="AF10" s="65">
        <v>14</v>
      </c>
      <c r="AG10" s="65">
        <v>15</v>
      </c>
      <c r="AH10" s="65">
        <v>16</v>
      </c>
      <c r="AI10" s="65">
        <v>17</v>
      </c>
      <c r="AJ10" s="65">
        <v>18</v>
      </c>
      <c r="AK10" s="65">
        <v>19</v>
      </c>
      <c r="AL10" s="65">
        <v>20</v>
      </c>
      <c r="AM10" s="65" t="s">
        <v>8</v>
      </c>
      <c r="AN10" s="65">
        <v>0</v>
      </c>
      <c r="AO10" s="65">
        <v>1</v>
      </c>
      <c r="AP10" s="65">
        <v>2</v>
      </c>
      <c r="AQ10" s="65">
        <v>3</v>
      </c>
      <c r="AR10" s="65">
        <v>4</v>
      </c>
      <c r="AS10" s="65">
        <v>5</v>
      </c>
      <c r="AT10" s="65">
        <v>6</v>
      </c>
      <c r="AU10" s="65">
        <v>7</v>
      </c>
      <c r="AV10" s="65">
        <v>8</v>
      </c>
      <c r="AW10" s="65">
        <v>9</v>
      </c>
      <c r="AX10" s="65">
        <v>10</v>
      </c>
      <c r="AY10" s="65">
        <v>11</v>
      </c>
      <c r="AZ10" s="65">
        <v>12</v>
      </c>
      <c r="BA10" s="65">
        <v>13</v>
      </c>
      <c r="BB10" s="65">
        <v>14</v>
      </c>
      <c r="BC10" s="65">
        <v>15</v>
      </c>
      <c r="BD10" s="65">
        <v>16</v>
      </c>
      <c r="BE10" s="65">
        <v>17</v>
      </c>
      <c r="BF10" s="65">
        <v>18</v>
      </c>
      <c r="BG10" s="65">
        <v>19</v>
      </c>
      <c r="BH10" s="65">
        <v>20</v>
      </c>
      <c r="BI10" s="5" t="s">
        <v>13</v>
      </c>
    </row>
    <row r="11" spans="1:61" s="1" customFormat="1">
      <c r="D11" s="5"/>
      <c r="E11" s="5"/>
      <c r="F11" s="5"/>
      <c r="G11" s="5"/>
      <c r="H11" s="5"/>
      <c r="O11" s="3"/>
      <c r="P11" s="66">
        <v>0.01</v>
      </c>
      <c r="Q11" s="65">
        <f>$B$5*EXP(-$B$5*P11)*(($B$5*P11)^($B$4-1))/FACT($B$4-1)</f>
        <v>2.4646081400862061E-9</v>
      </c>
      <c r="R11" s="65">
        <f>(($B$5*$P11)^R$10)/FACT(R$10)</f>
        <v>1</v>
      </c>
      <c r="S11" s="65">
        <f>R11+(($B$5*$P11)^S$10)/FACT(S$10)</f>
        <v>1.079</v>
      </c>
      <c r="T11" s="65">
        <f t="shared" ref="T11:AL11" si="0">S11+(($B$5*$P11)^T$10)/FACT(T$10)</f>
        <v>1.0821205</v>
      </c>
      <c r="U11" s="65">
        <f t="shared" si="0"/>
        <v>1.0822026731666667</v>
      </c>
      <c r="V11" s="65">
        <f t="shared" si="0"/>
        <v>1.0822042960867084</v>
      </c>
      <c r="W11" s="65">
        <f t="shared" si="0"/>
        <v>1.0822043217288451</v>
      </c>
      <c r="X11" s="65">
        <f t="shared" si="0"/>
        <v>1.0822043220664666</v>
      </c>
      <c r="Y11" s="65">
        <f t="shared" si="0"/>
        <v>1.0822043220702768</v>
      </c>
      <c r="Z11" s="65">
        <f t="shared" si="0"/>
        <v>1.0822043220703144</v>
      </c>
      <c r="AA11" s="65">
        <f t="shared" si="0"/>
        <v>1.0822043220703146</v>
      </c>
      <c r="AB11" s="65">
        <f t="shared" si="0"/>
        <v>1.0822043220703146</v>
      </c>
      <c r="AC11" s="65">
        <f t="shared" si="0"/>
        <v>1.0822043220703146</v>
      </c>
      <c r="AD11" s="65">
        <f t="shared" si="0"/>
        <v>1.0822043220703146</v>
      </c>
      <c r="AE11" s="65">
        <f t="shared" si="0"/>
        <v>1.0822043220703146</v>
      </c>
      <c r="AF11" s="65">
        <f t="shared" si="0"/>
        <v>1.0822043220703146</v>
      </c>
      <c r="AG11" s="65">
        <f t="shared" si="0"/>
        <v>1.0822043220703146</v>
      </c>
      <c r="AH11" s="65">
        <f t="shared" si="0"/>
        <v>1.0822043220703146</v>
      </c>
      <c r="AI11" s="65">
        <f t="shared" si="0"/>
        <v>1.0822043220703146</v>
      </c>
      <c r="AJ11" s="65">
        <f t="shared" si="0"/>
        <v>1.0822043220703146</v>
      </c>
      <c r="AK11" s="65">
        <f t="shared" si="0"/>
        <v>1.0822043220703146</v>
      </c>
      <c r="AL11" s="65">
        <f t="shared" si="0"/>
        <v>1.0822043220703146</v>
      </c>
      <c r="AM11" s="65">
        <f>1-EXP(-$B$5*P11)*VLOOKUP(P11,P11:AL411,$B$4+2,1)</f>
        <v>3.5559333255719139E-12</v>
      </c>
      <c r="AN11" s="65">
        <f t="shared" ref="AN11:AN74" si="1">1/((FACT($B$4-1-AN$10))*(($B$5*$P11)^AN$10))</f>
        <v>1.3888888888888889E-3</v>
      </c>
      <c r="AO11" s="65">
        <f>AN11+1/((FACT($B$4-1-AO$10))*(($B$5*$P11)^AO$10))</f>
        <v>0.10687412095639942</v>
      </c>
      <c r="AP11" s="65">
        <f t="shared" ref="AP11:BH11" si="2">AO11+1/((FACT($B$4-1-AP$10))*(($B$5*$P11)^AP$10))</f>
        <v>6.7831546315583324</v>
      </c>
      <c r="AQ11" s="65">
        <f t="shared" si="2"/>
        <v>344.82267415570681</v>
      </c>
      <c r="AR11" s="65">
        <f t="shared" si="2"/>
        <v>13181.766453553751</v>
      </c>
      <c r="AS11" s="65">
        <f t="shared" si="2"/>
        <v>338167.68491932703</v>
      </c>
      <c r="AT11" s="65">
        <f t="shared" si="2"/>
        <v>4451913.4882835466</v>
      </c>
      <c r="AU11" s="65" t="e">
        <f t="shared" si="2"/>
        <v>#NUM!</v>
      </c>
      <c r="AV11" s="65" t="e">
        <f t="shared" si="2"/>
        <v>#NUM!</v>
      </c>
      <c r="AW11" s="65" t="e">
        <f t="shared" si="2"/>
        <v>#NUM!</v>
      </c>
      <c r="AX11" s="65" t="e">
        <f t="shared" si="2"/>
        <v>#NUM!</v>
      </c>
      <c r="AY11" s="65" t="e">
        <f t="shared" si="2"/>
        <v>#NUM!</v>
      </c>
      <c r="AZ11" s="65" t="e">
        <f t="shared" si="2"/>
        <v>#NUM!</v>
      </c>
      <c r="BA11" s="65" t="e">
        <f t="shared" si="2"/>
        <v>#NUM!</v>
      </c>
      <c r="BB11" s="65" t="e">
        <f t="shared" si="2"/>
        <v>#NUM!</v>
      </c>
      <c r="BC11" s="65" t="e">
        <f t="shared" si="2"/>
        <v>#NUM!</v>
      </c>
      <c r="BD11" s="65" t="e">
        <f t="shared" si="2"/>
        <v>#NUM!</v>
      </c>
      <c r="BE11" s="65" t="e">
        <f t="shared" si="2"/>
        <v>#NUM!</v>
      </c>
      <c r="BF11" s="65" t="e">
        <f t="shared" si="2"/>
        <v>#NUM!</v>
      </c>
      <c r="BG11" s="65" t="e">
        <f t="shared" si="2"/>
        <v>#NUM!</v>
      </c>
      <c r="BH11" s="65" t="e">
        <f t="shared" si="2"/>
        <v>#NUM!</v>
      </c>
      <c r="BI11" s="5">
        <f>$B$5/((FACT($B$4-1))*VLOOKUP(P11,P11:BH411,$B$4+24,1))</f>
        <v>2.4646081400949701E-9</v>
      </c>
    </row>
    <row r="12" spans="1:61" s="1" customFormat="1">
      <c r="D12" s="5"/>
      <c r="E12" s="5"/>
      <c r="F12" s="5"/>
      <c r="G12" s="5"/>
      <c r="H12" s="5"/>
      <c r="O12" s="3"/>
      <c r="P12" s="65">
        <v>0.5</v>
      </c>
      <c r="Q12" s="65">
        <f t="shared" ref="Q12:Q75" si="3">$B$5*EXP(-$B$5*P12)*(($B$5*P12)^($B$4-1))/FACT($B$4-1)</f>
        <v>0.80244257910191974</v>
      </c>
      <c r="R12" s="65">
        <f t="shared" ref="R12:R75" si="4">(($B$5*$P12)^R$10)/FACT(R$10)</f>
        <v>1</v>
      </c>
      <c r="S12" s="65">
        <f t="shared" ref="S12:AL12" si="5">R12+(($B$5*$P12)^S$10)/FACT(S$10)</f>
        <v>4.95</v>
      </c>
      <c r="T12" s="65">
        <f t="shared" si="5"/>
        <v>12.751250000000001</v>
      </c>
      <c r="U12" s="65">
        <f t="shared" si="5"/>
        <v>23.022895833333337</v>
      </c>
      <c r="V12" s="65">
        <f t="shared" si="5"/>
        <v>33.166146093750001</v>
      </c>
      <c r="W12" s="65">
        <f t="shared" si="5"/>
        <v>41.179313799479168</v>
      </c>
      <c r="X12" s="65">
        <f t="shared" si="5"/>
        <v>46.454649205750869</v>
      </c>
      <c r="Y12" s="65">
        <f t="shared" si="5"/>
        <v>49.431445613575619</v>
      </c>
      <c r="Z12" s="65">
        <f t="shared" si="5"/>
        <v>50.90123883993909</v>
      </c>
      <c r="AA12" s="65">
        <f t="shared" si="5"/>
        <v>51.546314755954171</v>
      </c>
      <c r="AB12" s="65">
        <f t="shared" si="5"/>
        <v>51.801119742780124</v>
      </c>
      <c r="AC12" s="65">
        <f t="shared" si="5"/>
        <v>51.892617897140354</v>
      </c>
      <c r="AD12" s="65">
        <f t="shared" si="5"/>
        <v>51.922736039617263</v>
      </c>
      <c r="AE12" s="65">
        <f t="shared" si="5"/>
        <v>51.931887321369864</v>
      </c>
      <c r="AF12" s="65">
        <f t="shared" si="5"/>
        <v>51.934469290150062</v>
      </c>
      <c r="AG12" s="65">
        <f t="shared" si="5"/>
        <v>51.935149208595512</v>
      </c>
      <c r="AH12" s="65">
        <f t="shared" si="5"/>
        <v>51.935317063461731</v>
      </c>
      <c r="AI12" s="65">
        <f t="shared" si="5"/>
        <v>51.935356065033588</v>
      </c>
      <c r="AJ12" s="65">
        <f t="shared" si="5"/>
        <v>51.935364623711855</v>
      </c>
      <c r="AK12" s="65">
        <f t="shared" si="5"/>
        <v>51.935366403016019</v>
      </c>
      <c r="AL12" s="65">
        <f t="shared" si="5"/>
        <v>51.935366754428593</v>
      </c>
      <c r="AM12" s="65">
        <f t="shared" ref="AM12:AM75" si="6">1-EXP(-$B$5*P12)*VLOOKUP(P12,P12:AL412,$B$4+2,1)</f>
        <v>0.10552958346305219</v>
      </c>
      <c r="AN12" s="65">
        <f t="shared" si="1"/>
        <v>1.3888888888888889E-3</v>
      </c>
      <c r="AO12" s="65">
        <f t="shared" ref="AO12:BH12" si="7">AN12+1/((FACT($B$4-1-AO$10))*(($B$5*$P12)^AO$10))</f>
        <v>3.4985935302390995E-3</v>
      </c>
      <c r="AP12" s="65">
        <f t="shared" si="7"/>
        <v>6.1691057344798721E-3</v>
      </c>
      <c r="AQ12" s="65">
        <f t="shared" si="7"/>
        <v>8.873421890673059E-3</v>
      </c>
      <c r="AR12" s="65">
        <f t="shared" si="7"/>
        <v>1.0927332895376746E-2</v>
      </c>
      <c r="AS12" s="65">
        <f t="shared" si="7"/>
        <v>1.1967287834467221E-2</v>
      </c>
      <c r="AT12" s="65">
        <f t="shared" si="7"/>
        <v>1.2230567565882531E-2</v>
      </c>
      <c r="AU12" s="65" t="e">
        <f t="shared" si="7"/>
        <v>#NUM!</v>
      </c>
      <c r="AV12" s="65" t="e">
        <f t="shared" si="7"/>
        <v>#NUM!</v>
      </c>
      <c r="AW12" s="65" t="e">
        <f t="shared" si="7"/>
        <v>#NUM!</v>
      </c>
      <c r="AX12" s="65" t="e">
        <f t="shared" si="7"/>
        <v>#NUM!</v>
      </c>
      <c r="AY12" s="65" t="e">
        <f t="shared" si="7"/>
        <v>#NUM!</v>
      </c>
      <c r="AZ12" s="65" t="e">
        <f t="shared" si="7"/>
        <v>#NUM!</v>
      </c>
      <c r="BA12" s="65" t="e">
        <f t="shared" si="7"/>
        <v>#NUM!</v>
      </c>
      <c r="BB12" s="65" t="e">
        <f t="shared" si="7"/>
        <v>#NUM!</v>
      </c>
      <c r="BC12" s="65" t="e">
        <f t="shared" si="7"/>
        <v>#NUM!</v>
      </c>
      <c r="BD12" s="65" t="e">
        <f t="shared" si="7"/>
        <v>#NUM!</v>
      </c>
      <c r="BE12" s="65" t="e">
        <f t="shared" si="7"/>
        <v>#NUM!</v>
      </c>
      <c r="BF12" s="65" t="e">
        <f t="shared" si="7"/>
        <v>#NUM!</v>
      </c>
      <c r="BG12" s="65" t="e">
        <f t="shared" si="7"/>
        <v>#NUM!</v>
      </c>
      <c r="BH12" s="65" t="e">
        <f t="shared" si="7"/>
        <v>#NUM!</v>
      </c>
      <c r="BI12" s="5">
        <f t="shared" ref="BI12:BI75" si="8">$B$5/((FACT($B$4-1))*VLOOKUP(P12,P12:BH412,$B$4+24,1))</f>
        <v>0.89711472203706277</v>
      </c>
    </row>
    <row r="13" spans="1:61" s="1" customFormat="1">
      <c r="D13" s="5"/>
      <c r="E13" s="5"/>
      <c r="F13" s="5"/>
      <c r="G13" s="5"/>
      <c r="H13" s="5"/>
      <c r="O13" s="3"/>
      <c r="P13" s="66">
        <v>1</v>
      </c>
      <c r="Q13" s="65">
        <f t="shared" si="3"/>
        <v>0.98885072335870683</v>
      </c>
      <c r="R13" s="65">
        <f t="shared" si="4"/>
        <v>1</v>
      </c>
      <c r="S13" s="65">
        <f t="shared" ref="S13:AL13" si="9">R13+(($B$5*$P13)^S$10)/FACT(S$10)</f>
        <v>8.9</v>
      </c>
      <c r="T13" s="65">
        <f t="shared" si="9"/>
        <v>40.105000000000004</v>
      </c>
      <c r="U13" s="65">
        <f t="shared" si="9"/>
        <v>122.27816666666668</v>
      </c>
      <c r="V13" s="65">
        <f t="shared" si="9"/>
        <v>284.57017083333335</v>
      </c>
      <c r="W13" s="65">
        <f t="shared" si="9"/>
        <v>540.99153741666669</v>
      </c>
      <c r="X13" s="65">
        <f t="shared" si="9"/>
        <v>878.61300341805565</v>
      </c>
      <c r="Y13" s="65">
        <f t="shared" si="9"/>
        <v>1259.6429436196231</v>
      </c>
      <c r="Z13" s="65">
        <f t="shared" si="9"/>
        <v>1635.9100095686711</v>
      </c>
      <c r="AA13" s="65">
        <f t="shared" si="9"/>
        <v>1966.1888785683909</v>
      </c>
      <c r="AB13" s="65">
        <f t="shared" si="9"/>
        <v>2227.1091850781695</v>
      </c>
      <c r="AC13" s="65">
        <f t="shared" si="9"/>
        <v>2414.4974052079197</v>
      </c>
      <c r="AD13" s="65">
        <f t="shared" si="9"/>
        <v>2537.8613167933386</v>
      </c>
      <c r="AE13" s="65">
        <f t="shared" si="9"/>
        <v>2612.8286169106314</v>
      </c>
      <c r="AF13" s="65">
        <f t="shared" si="9"/>
        <v>2655.1315934053896</v>
      </c>
      <c r="AG13" s="65">
        <f t="shared" si="9"/>
        <v>2677.4111610259624</v>
      </c>
      <c r="AH13" s="65">
        <f t="shared" si="9"/>
        <v>2688.41169753862</v>
      </c>
      <c r="AI13" s="65">
        <f t="shared" si="9"/>
        <v>2693.5237115650903</v>
      </c>
      <c r="AJ13" s="65">
        <f t="shared" si="9"/>
        <v>2695.7673177211523</v>
      </c>
      <c r="AK13" s="65">
        <f t="shared" si="9"/>
        <v>2696.7001855439357</v>
      </c>
      <c r="AL13" s="65">
        <f t="shared" si="9"/>
        <v>2697.0686683339354</v>
      </c>
      <c r="AM13" s="65">
        <f t="shared" si="6"/>
        <v>0.67425990441939709</v>
      </c>
      <c r="AN13" s="65">
        <f t="shared" si="1"/>
        <v>1.3888888888888889E-3</v>
      </c>
      <c r="AO13" s="65">
        <f t="shared" ref="AO13:BH13" si="10">AN13+1/((FACT($B$4-1-AO$10))*(($B$5*$P13)^AO$10))</f>
        <v>2.4437412095639943E-3</v>
      </c>
      <c r="AP13" s="65">
        <f t="shared" si="10"/>
        <v>3.1113692606241877E-3</v>
      </c>
      <c r="AQ13" s="65">
        <f t="shared" si="10"/>
        <v>3.4494087801483363E-3</v>
      </c>
      <c r="AR13" s="65">
        <f t="shared" si="10"/>
        <v>3.5777782179423167E-3</v>
      </c>
      <c r="AS13" s="65">
        <f t="shared" si="10"/>
        <v>3.6102768097888939E-3</v>
      </c>
      <c r="AT13" s="65">
        <f t="shared" si="10"/>
        <v>3.6143905555922583E-3</v>
      </c>
      <c r="AU13" s="65" t="e">
        <f t="shared" si="10"/>
        <v>#NUM!</v>
      </c>
      <c r="AV13" s="65" t="e">
        <f t="shared" si="10"/>
        <v>#NUM!</v>
      </c>
      <c r="AW13" s="65" t="e">
        <f t="shared" si="10"/>
        <v>#NUM!</v>
      </c>
      <c r="AX13" s="65" t="e">
        <f t="shared" si="10"/>
        <v>#NUM!</v>
      </c>
      <c r="AY13" s="65" t="e">
        <f t="shared" si="10"/>
        <v>#NUM!</v>
      </c>
      <c r="AZ13" s="65" t="e">
        <f t="shared" si="10"/>
        <v>#NUM!</v>
      </c>
      <c r="BA13" s="65" t="e">
        <f t="shared" si="10"/>
        <v>#NUM!</v>
      </c>
      <c r="BB13" s="65" t="e">
        <f t="shared" si="10"/>
        <v>#NUM!</v>
      </c>
      <c r="BC13" s="65" t="e">
        <f t="shared" si="10"/>
        <v>#NUM!</v>
      </c>
      <c r="BD13" s="65" t="e">
        <f t="shared" si="10"/>
        <v>#NUM!</v>
      </c>
      <c r="BE13" s="65" t="e">
        <f t="shared" si="10"/>
        <v>#NUM!</v>
      </c>
      <c r="BF13" s="65" t="e">
        <f t="shared" si="10"/>
        <v>#NUM!</v>
      </c>
      <c r="BG13" s="65" t="e">
        <f t="shared" si="10"/>
        <v>#NUM!</v>
      </c>
      <c r="BH13" s="65" t="e">
        <f t="shared" si="10"/>
        <v>#NUM!</v>
      </c>
      <c r="BI13" s="5">
        <f t="shared" si="8"/>
        <v>3.035704651575569</v>
      </c>
    </row>
    <row r="14" spans="1:61" s="1" customFormat="1">
      <c r="D14" s="5"/>
      <c r="E14" s="5"/>
      <c r="F14" s="5"/>
      <c r="G14" s="5"/>
      <c r="H14" s="5"/>
      <c r="O14" s="3"/>
      <c r="P14" s="65">
        <v>1.5</v>
      </c>
      <c r="Q14" s="65">
        <f t="shared" si="3"/>
        <v>0.21687779363490703</v>
      </c>
      <c r="R14" s="65">
        <f t="shared" si="4"/>
        <v>1</v>
      </c>
      <c r="S14" s="65">
        <f t="shared" ref="S14:AL14" si="11">R14+(($B$5*$P14)^S$10)/FACT(S$10)</f>
        <v>12.850000000000001</v>
      </c>
      <c r="T14" s="65">
        <f t="shared" si="11"/>
        <v>83.06125000000003</v>
      </c>
      <c r="U14" s="65">
        <f t="shared" si="11"/>
        <v>360.39568750000012</v>
      </c>
      <c r="V14" s="65">
        <f t="shared" si="11"/>
        <v>1181.9989585937506</v>
      </c>
      <c r="W14" s="65">
        <f t="shared" si="11"/>
        <v>3129.1987110859395</v>
      </c>
      <c r="X14" s="65">
        <f t="shared" si="11"/>
        <v>6974.918222258013</v>
      </c>
      <c r="Y14" s="65">
        <f t="shared" si="11"/>
        <v>13485.171966170739</v>
      </c>
      <c r="Z14" s="65">
        <f t="shared" si="11"/>
        <v>23128.485324341465</v>
      </c>
      <c r="AA14" s="65">
        <f t="shared" si="11"/>
        <v>35825.514579266259</v>
      </c>
      <c r="AB14" s="65">
        <f t="shared" si="11"/>
        <v>50871.494246352137</v>
      </c>
      <c r="AC14" s="65">
        <f t="shared" si="11"/>
        <v>67080.117796803752</v>
      </c>
      <c r="AD14" s="65">
        <f t="shared" si="11"/>
        <v>83086.133552874715</v>
      </c>
      <c r="AE14" s="65">
        <f t="shared" si="11"/>
        <v>97676.232530524023</v>
      </c>
      <c r="AF14" s="65">
        <f t="shared" si="11"/>
        <v>110025.70916517719</v>
      </c>
      <c r="AG14" s="65">
        <f t="shared" si="11"/>
        <v>119781.7957065532</v>
      </c>
      <c r="AH14" s="65">
        <f t="shared" si="11"/>
        <v>127007.3973012598</v>
      </c>
      <c r="AI14" s="65">
        <f t="shared" si="11"/>
        <v>132044.06664815822</v>
      </c>
      <c r="AJ14" s="65">
        <f t="shared" si="11"/>
        <v>135359.87396819968</v>
      </c>
      <c r="AK14" s="65">
        <f t="shared" si="11"/>
        <v>137427.89063885712</v>
      </c>
      <c r="AL14" s="65">
        <f t="shared" si="11"/>
        <v>138653.19051622166</v>
      </c>
      <c r="AM14" s="65">
        <f t="shared" si="6"/>
        <v>0.95020915353584723</v>
      </c>
      <c r="AN14" s="65">
        <f t="shared" si="1"/>
        <v>1.3888888888888889E-3</v>
      </c>
      <c r="AO14" s="65">
        <f t="shared" ref="AO14:BH14" si="12">AN14+1/((FACT($B$4-1-AO$10))*(($B$5*$P14)^AO$10))</f>
        <v>2.0921237693389593E-3</v>
      </c>
      <c r="AP14" s="65">
        <f t="shared" si="12"/>
        <v>2.3888473475879341E-3</v>
      </c>
      <c r="AQ14" s="65">
        <f t="shared" si="12"/>
        <v>2.4890072052247188E-3</v>
      </c>
      <c r="AR14" s="65">
        <f t="shared" si="12"/>
        <v>2.5143641312087152E-3</v>
      </c>
      <c r="AS14" s="65">
        <f t="shared" si="12"/>
        <v>2.5186437811638199E-3</v>
      </c>
      <c r="AT14" s="65">
        <f t="shared" si="12"/>
        <v>2.5190049330587653E-3</v>
      </c>
      <c r="AU14" s="65" t="e">
        <f t="shared" si="12"/>
        <v>#NUM!</v>
      </c>
      <c r="AV14" s="65" t="e">
        <f t="shared" si="12"/>
        <v>#NUM!</v>
      </c>
      <c r="AW14" s="65" t="e">
        <f t="shared" si="12"/>
        <v>#NUM!</v>
      </c>
      <c r="AX14" s="65" t="e">
        <f t="shared" si="12"/>
        <v>#NUM!</v>
      </c>
      <c r="AY14" s="65" t="e">
        <f t="shared" si="12"/>
        <v>#NUM!</v>
      </c>
      <c r="AZ14" s="65" t="e">
        <f t="shared" si="12"/>
        <v>#NUM!</v>
      </c>
      <c r="BA14" s="65" t="e">
        <f t="shared" si="12"/>
        <v>#NUM!</v>
      </c>
      <c r="BB14" s="65" t="e">
        <f t="shared" si="12"/>
        <v>#NUM!</v>
      </c>
      <c r="BC14" s="65" t="e">
        <f t="shared" si="12"/>
        <v>#NUM!</v>
      </c>
      <c r="BD14" s="65" t="e">
        <f t="shared" si="12"/>
        <v>#NUM!</v>
      </c>
      <c r="BE14" s="65" t="e">
        <f t="shared" si="12"/>
        <v>#NUM!</v>
      </c>
      <c r="BF14" s="65" t="e">
        <f t="shared" si="12"/>
        <v>#NUM!</v>
      </c>
      <c r="BG14" s="65" t="e">
        <f t="shared" si="12"/>
        <v>#NUM!</v>
      </c>
      <c r="BH14" s="65" t="e">
        <f t="shared" si="12"/>
        <v>#NUM!</v>
      </c>
      <c r="BI14" s="5">
        <f t="shared" si="8"/>
        <v>4.3557763933788429</v>
      </c>
    </row>
    <row r="15" spans="1:61" s="1" customFormat="1">
      <c r="D15" s="5"/>
      <c r="E15" s="5"/>
      <c r="F15" s="5"/>
      <c r="G15" s="5"/>
      <c r="H15" s="5"/>
      <c r="O15" s="3"/>
      <c r="P15" s="66">
        <v>2</v>
      </c>
      <c r="Q15" s="65">
        <f t="shared" si="3"/>
        <v>2.3463041162466395E-2</v>
      </c>
      <c r="R15" s="65">
        <f t="shared" si="4"/>
        <v>1</v>
      </c>
      <c r="S15" s="65">
        <f t="shared" ref="S15:AL15" si="13">R15+(($B$5*$P15)^S$10)/FACT(S$10)</f>
        <v>16.8</v>
      </c>
      <c r="T15" s="65">
        <f t="shared" si="13"/>
        <v>141.62</v>
      </c>
      <c r="U15" s="65">
        <f t="shared" si="13"/>
        <v>799.0053333333334</v>
      </c>
      <c r="V15" s="65">
        <f t="shared" si="13"/>
        <v>3395.6774000000005</v>
      </c>
      <c r="W15" s="65">
        <f t="shared" si="13"/>
        <v>11601.161130666669</v>
      </c>
      <c r="X15" s="65">
        <f t="shared" si="13"/>
        <v>33208.934954755561</v>
      </c>
      <c r="Y15" s="65">
        <f t="shared" si="13"/>
        <v>81980.76730055621</v>
      </c>
      <c r="Z15" s="65">
        <f t="shared" si="13"/>
        <v>178305.13618351248</v>
      </c>
      <c r="AA15" s="65">
        <f t="shared" si="13"/>
        <v>347407.91711136908</v>
      </c>
      <c r="AB15" s="65">
        <f t="shared" si="13"/>
        <v>614590.31097738247</v>
      </c>
      <c r="AC15" s="65">
        <f t="shared" si="13"/>
        <v>998361.38580311078</v>
      </c>
      <c r="AD15" s="65">
        <f t="shared" si="13"/>
        <v>1503659.9676569863</v>
      </c>
      <c r="AE15" s="65">
        <f t="shared" si="13"/>
        <v>2117792.0902178506</v>
      </c>
      <c r="AF15" s="65">
        <f t="shared" si="13"/>
        <v>2810884.0571079692</v>
      </c>
      <c r="AG15" s="65">
        <f t="shared" si="13"/>
        <v>3540940.9288988938</v>
      </c>
      <c r="AH15" s="65">
        <f t="shared" si="13"/>
        <v>4261872.0897924323</v>
      </c>
      <c r="AI15" s="65">
        <f t="shared" si="13"/>
        <v>4931913.9922699556</v>
      </c>
      <c r="AJ15" s="65">
        <f t="shared" si="13"/>
        <v>5520061.8844446708</v>
      </c>
      <c r="AK15" s="65">
        <f t="shared" si="13"/>
        <v>6009153.2895162757</v>
      </c>
      <c r="AL15" s="65">
        <f t="shared" si="13"/>
        <v>6395535.4995228443</v>
      </c>
      <c r="AM15" s="65">
        <f t="shared" si="6"/>
        <v>0.99543540622686499</v>
      </c>
      <c r="AN15" s="65">
        <f t="shared" si="1"/>
        <v>1.3888888888888889E-3</v>
      </c>
      <c r="AO15" s="65">
        <f t="shared" ref="AO15:BH15" si="14">AN15+1/((FACT($B$4-1-AO$10))*(($B$5*$P15)^AO$10))</f>
        <v>1.9163150492264415E-3</v>
      </c>
      <c r="AP15" s="65">
        <f t="shared" si="14"/>
        <v>2.0832220619914897E-3</v>
      </c>
      <c r="AQ15" s="65">
        <f t="shared" si="14"/>
        <v>2.1254770019320081E-3</v>
      </c>
      <c r="AR15" s="65">
        <f t="shared" si="14"/>
        <v>2.1335000917941317E-3</v>
      </c>
      <c r="AS15" s="65">
        <f t="shared" si="14"/>
        <v>2.1345156727893373E-3</v>
      </c>
      <c r="AT15" s="65">
        <f t="shared" si="14"/>
        <v>2.1345799500675148E-3</v>
      </c>
      <c r="AU15" s="65" t="e">
        <f t="shared" si="14"/>
        <v>#NUM!</v>
      </c>
      <c r="AV15" s="65" t="e">
        <f t="shared" si="14"/>
        <v>#NUM!</v>
      </c>
      <c r="AW15" s="65" t="e">
        <f t="shared" si="14"/>
        <v>#NUM!</v>
      </c>
      <c r="AX15" s="65" t="e">
        <f t="shared" si="14"/>
        <v>#NUM!</v>
      </c>
      <c r="AY15" s="65" t="e">
        <f t="shared" si="14"/>
        <v>#NUM!</v>
      </c>
      <c r="AZ15" s="65" t="e">
        <f t="shared" si="14"/>
        <v>#NUM!</v>
      </c>
      <c r="BA15" s="65" t="e">
        <f t="shared" si="14"/>
        <v>#NUM!</v>
      </c>
      <c r="BB15" s="65" t="e">
        <f t="shared" si="14"/>
        <v>#NUM!</v>
      </c>
      <c r="BC15" s="65" t="e">
        <f t="shared" si="14"/>
        <v>#NUM!</v>
      </c>
      <c r="BD15" s="65" t="e">
        <f t="shared" si="14"/>
        <v>#NUM!</v>
      </c>
      <c r="BE15" s="65" t="e">
        <f t="shared" si="14"/>
        <v>#NUM!</v>
      </c>
      <c r="BF15" s="65" t="e">
        <f t="shared" si="14"/>
        <v>#NUM!</v>
      </c>
      <c r="BG15" s="65" t="e">
        <f t="shared" si="14"/>
        <v>#NUM!</v>
      </c>
      <c r="BH15" s="65" t="e">
        <f t="shared" si="14"/>
        <v>#NUM!</v>
      </c>
      <c r="BI15" s="5">
        <f t="shared" si="8"/>
        <v>5.1402254677203265</v>
      </c>
    </row>
    <row r="16" spans="1:61" s="1" customFormat="1">
      <c r="D16" s="5"/>
      <c r="E16" s="5"/>
      <c r="F16" s="5"/>
      <c r="G16" s="5"/>
      <c r="H16" s="5"/>
      <c r="O16" s="3"/>
      <c r="P16" s="65">
        <v>2.5</v>
      </c>
      <c r="Q16" s="65">
        <f t="shared" si="3"/>
        <v>1.7233805096699461E-3</v>
      </c>
      <c r="R16" s="65">
        <f t="shared" si="4"/>
        <v>1</v>
      </c>
      <c r="S16" s="65">
        <f t="shared" ref="S16:AL16" si="15">R16+(($B$5*$P16)^S$10)/FACT(S$10)</f>
        <v>20.75</v>
      </c>
      <c r="T16" s="65">
        <f t="shared" si="15"/>
        <v>215.78125</v>
      </c>
      <c r="U16" s="65">
        <f t="shared" si="15"/>
        <v>1499.7369791666667</v>
      </c>
      <c r="V16" s="65">
        <f t="shared" si="15"/>
        <v>7839.2683919270839</v>
      </c>
      <c r="W16" s="65">
        <f t="shared" si="15"/>
        <v>32880.41747233073</v>
      </c>
      <c r="X16" s="65">
        <f t="shared" si="15"/>
        <v>115307.53319532608</v>
      </c>
      <c r="Y16" s="65">
        <f t="shared" si="15"/>
        <v>347869.75255663437</v>
      </c>
      <c r="Z16" s="65">
        <f t="shared" si="15"/>
        <v>922007.73160486412</v>
      </c>
      <c r="AA16" s="65">
        <f t="shared" si="15"/>
        <v>2181921.6300718128</v>
      </c>
      <c r="AB16" s="65">
        <f t="shared" si="15"/>
        <v>4670251.5795440357</v>
      </c>
      <c r="AC16" s="65">
        <f t="shared" si="15"/>
        <v>9137934.8979146183</v>
      </c>
      <c r="AD16" s="65">
        <f t="shared" si="15"/>
        <v>16490997.026066203</v>
      </c>
      <c r="AE16" s="65">
        <f t="shared" si="15"/>
        <v>27661995.259219572</v>
      </c>
      <c r="AF16" s="65">
        <f t="shared" si="15"/>
        <v>43421082.052418076</v>
      </c>
      <c r="AG16" s="65">
        <f t="shared" si="15"/>
        <v>64170546.330129437</v>
      </c>
      <c r="AH16" s="65">
        <f t="shared" si="15"/>
        <v>89783166.297929406</v>
      </c>
      <c r="AI16" s="65">
        <f t="shared" si="15"/>
        <v>119539004.20169701</v>
      </c>
      <c r="AJ16" s="65">
        <f t="shared" si="15"/>
        <v>152187770.79055312</v>
      </c>
      <c r="AK16" s="65">
        <f t="shared" si="15"/>
        <v>186125304.48160094</v>
      </c>
      <c r="AL16" s="65">
        <f t="shared" si="15"/>
        <v>219638619.00151065</v>
      </c>
      <c r="AM16" s="65">
        <f t="shared" si="6"/>
        <v>0.99969483012227767</v>
      </c>
      <c r="AN16" s="65">
        <f t="shared" si="1"/>
        <v>1.3888888888888889E-3</v>
      </c>
      <c r="AO16" s="65">
        <f t="shared" ref="AO16:BH16" si="16">AN16+1/((FACT($B$4-1-AO$10))*(($B$5*$P16)^AO$10))</f>
        <v>1.8108298171589311E-3</v>
      </c>
      <c r="AP16" s="65">
        <f t="shared" si="16"/>
        <v>1.917650305328562E-3</v>
      </c>
      <c r="AQ16" s="65">
        <f t="shared" si="16"/>
        <v>1.9392848345781075E-3</v>
      </c>
      <c r="AR16" s="65">
        <f t="shared" si="16"/>
        <v>1.9425710921856334E-3</v>
      </c>
      <c r="AS16" s="65">
        <f t="shared" si="16"/>
        <v>1.9429038777661423E-3</v>
      </c>
      <c r="AT16" s="65">
        <f t="shared" si="16"/>
        <v>1.9429207276689528E-3</v>
      </c>
      <c r="AU16" s="65" t="e">
        <f t="shared" si="16"/>
        <v>#NUM!</v>
      </c>
      <c r="AV16" s="65" t="e">
        <f t="shared" si="16"/>
        <v>#NUM!</v>
      </c>
      <c r="AW16" s="65" t="e">
        <f t="shared" si="16"/>
        <v>#NUM!</v>
      </c>
      <c r="AX16" s="65" t="e">
        <f t="shared" si="16"/>
        <v>#NUM!</v>
      </c>
      <c r="AY16" s="65" t="e">
        <f t="shared" si="16"/>
        <v>#NUM!</v>
      </c>
      <c r="AZ16" s="65" t="e">
        <f t="shared" si="16"/>
        <v>#NUM!</v>
      </c>
      <c r="BA16" s="65" t="e">
        <f t="shared" si="16"/>
        <v>#NUM!</v>
      </c>
      <c r="BB16" s="65" t="e">
        <f t="shared" si="16"/>
        <v>#NUM!</v>
      </c>
      <c r="BC16" s="65" t="e">
        <f t="shared" si="16"/>
        <v>#NUM!</v>
      </c>
      <c r="BD16" s="65" t="e">
        <f t="shared" si="16"/>
        <v>#NUM!</v>
      </c>
      <c r="BE16" s="65" t="e">
        <f t="shared" si="16"/>
        <v>#NUM!</v>
      </c>
      <c r="BF16" s="65" t="e">
        <f t="shared" si="16"/>
        <v>#NUM!</v>
      </c>
      <c r="BG16" s="65" t="e">
        <f t="shared" si="16"/>
        <v>#NUM!</v>
      </c>
      <c r="BH16" s="65" t="e">
        <f t="shared" si="16"/>
        <v>#NUM!</v>
      </c>
      <c r="BI16" s="5">
        <f t="shared" si="8"/>
        <v>5.6472824989552226</v>
      </c>
    </row>
    <row r="17" spans="4:61" s="1" customFormat="1">
      <c r="D17" s="5"/>
      <c r="E17" s="5"/>
      <c r="F17" s="5"/>
      <c r="G17" s="5"/>
      <c r="H17" s="5"/>
      <c r="O17" s="3"/>
      <c r="P17" s="66">
        <v>3</v>
      </c>
      <c r="Q17" s="65">
        <f t="shared" si="3"/>
        <v>9.9084437858154155E-5</v>
      </c>
      <c r="R17" s="65">
        <f t="shared" si="4"/>
        <v>1</v>
      </c>
      <c r="S17" s="65">
        <f t="shared" ref="S17:AL17" si="17">R17+(($B$5*$P17)^S$10)/FACT(S$10)</f>
        <v>24.700000000000003</v>
      </c>
      <c r="T17" s="65">
        <f t="shared" si="17"/>
        <v>305.54500000000007</v>
      </c>
      <c r="U17" s="65">
        <f t="shared" si="17"/>
        <v>2524.2205000000008</v>
      </c>
      <c r="V17" s="65">
        <f t="shared" si="17"/>
        <v>15669.87283750001</v>
      </c>
      <c r="W17" s="65">
        <f t="shared" si="17"/>
        <v>77980.264917250053</v>
      </c>
      <c r="X17" s="65">
        <f t="shared" si="17"/>
        <v>324106.31363226275</v>
      </c>
      <c r="Y17" s="65">
        <f t="shared" si="17"/>
        <v>1157418.7928530918</v>
      </c>
      <c r="Z17" s="65">
        <f t="shared" si="17"/>
        <v>3626107.0125447977</v>
      </c>
      <c r="AA17" s="65">
        <f t="shared" si="17"/>
        <v>10126985.991066292</v>
      </c>
      <c r="AB17" s="65">
        <f t="shared" si="17"/>
        <v>25534069.170162231</v>
      </c>
      <c r="AC17" s="65">
        <f t="shared" si="17"/>
        <v>58729330.201487131</v>
      </c>
      <c r="AD17" s="65">
        <f t="shared" si="17"/>
        <v>124289970.73835382</v>
      </c>
      <c r="AE17" s="65">
        <f t="shared" si="17"/>
        <v>243812061.56325692</v>
      </c>
      <c r="AF17" s="65">
        <f t="shared" si="17"/>
        <v>446145886.74541438</v>
      </c>
      <c r="AG17" s="65">
        <f t="shared" si="17"/>
        <v>765833330.53322315</v>
      </c>
      <c r="AH17" s="65">
        <f t="shared" si="17"/>
        <v>1239370356.6439152</v>
      </c>
      <c r="AI17" s="65">
        <f t="shared" si="17"/>
        <v>1899536681.2805858</v>
      </c>
      <c r="AJ17" s="65">
        <f t="shared" si="17"/>
        <v>2768755675.3855357</v>
      </c>
      <c r="AK17" s="65">
        <f t="shared" si="17"/>
        <v>3852991999.6111841</v>
      </c>
      <c r="AL17" s="65">
        <f t="shared" si="17"/>
        <v>5137812043.8185768</v>
      </c>
      <c r="AM17" s="65">
        <f t="shared" si="6"/>
        <v>0.99998348387085445</v>
      </c>
      <c r="AN17" s="65">
        <f t="shared" si="1"/>
        <v>1.3888888888888889E-3</v>
      </c>
      <c r="AO17" s="65">
        <f t="shared" ref="AO17:BH17" si="18">AN17+1/((FACT($B$4-1-AO$10))*(($B$5*$P17)^AO$10))</f>
        <v>1.740506329113924E-3</v>
      </c>
      <c r="AP17" s="65">
        <f t="shared" si="18"/>
        <v>1.8146872236761676E-3</v>
      </c>
      <c r="AQ17" s="65">
        <f t="shared" si="18"/>
        <v>1.8272072058807657E-3</v>
      </c>
      <c r="AR17" s="65">
        <f t="shared" si="18"/>
        <v>1.8287920137547654E-3</v>
      </c>
      <c r="AS17" s="65">
        <f t="shared" si="18"/>
        <v>1.8289257528158625E-3</v>
      </c>
      <c r="AT17" s="65">
        <f t="shared" si="18"/>
        <v>1.828931395814221E-3</v>
      </c>
      <c r="AU17" s="65" t="e">
        <f t="shared" si="18"/>
        <v>#NUM!</v>
      </c>
      <c r="AV17" s="65" t="e">
        <f t="shared" si="18"/>
        <v>#NUM!</v>
      </c>
      <c r="AW17" s="65" t="e">
        <f t="shared" si="18"/>
        <v>#NUM!</v>
      </c>
      <c r="AX17" s="65" t="e">
        <f t="shared" si="18"/>
        <v>#NUM!</v>
      </c>
      <c r="AY17" s="65" t="e">
        <f t="shared" si="18"/>
        <v>#NUM!</v>
      </c>
      <c r="AZ17" s="65" t="e">
        <f t="shared" si="18"/>
        <v>#NUM!</v>
      </c>
      <c r="BA17" s="65" t="e">
        <f t="shared" si="18"/>
        <v>#NUM!</v>
      </c>
      <c r="BB17" s="65" t="e">
        <f t="shared" si="18"/>
        <v>#NUM!</v>
      </c>
      <c r="BC17" s="65" t="e">
        <f t="shared" si="18"/>
        <v>#NUM!</v>
      </c>
      <c r="BD17" s="65" t="e">
        <f t="shared" si="18"/>
        <v>#NUM!</v>
      </c>
      <c r="BE17" s="65" t="e">
        <f t="shared" si="18"/>
        <v>#NUM!</v>
      </c>
      <c r="BF17" s="65" t="e">
        <f t="shared" si="18"/>
        <v>#NUM!</v>
      </c>
      <c r="BG17" s="65" t="e">
        <f t="shared" si="18"/>
        <v>#NUM!</v>
      </c>
      <c r="BH17" s="65" t="e">
        <f t="shared" si="18"/>
        <v>#NUM!</v>
      </c>
      <c r="BI17" s="5">
        <f t="shared" si="8"/>
        <v>5.9992530323082489</v>
      </c>
    </row>
    <row r="18" spans="4:61" s="1" customFormat="1">
      <c r="D18" s="5"/>
      <c r="E18" s="5"/>
      <c r="F18" s="5"/>
      <c r="G18" s="5"/>
      <c r="H18" s="5"/>
      <c r="O18" s="3"/>
      <c r="P18" s="65">
        <v>3.5</v>
      </c>
      <c r="Q18" s="65">
        <f t="shared" si="3"/>
        <v>4.810862939063615E-6</v>
      </c>
      <c r="R18" s="65">
        <f t="shared" si="4"/>
        <v>1</v>
      </c>
      <c r="S18" s="65">
        <f t="shared" ref="S18:AL18" si="19">R18+(($B$5*$P18)^S$10)/FACT(S$10)</f>
        <v>28.650000000000002</v>
      </c>
      <c r="T18" s="65">
        <f t="shared" si="19"/>
        <v>410.91125000000005</v>
      </c>
      <c r="U18" s="65">
        <f t="shared" si="19"/>
        <v>3934.0857708333342</v>
      </c>
      <c r="V18" s="65">
        <f t="shared" si="19"/>
        <v>28288.029646093764</v>
      </c>
      <c r="W18" s="65">
        <f t="shared" si="19"/>
        <v>162965.33927628392</v>
      </c>
      <c r="X18" s="65">
        <f t="shared" si="19"/>
        <v>783603.27448874386</v>
      </c>
      <c r="Y18" s="65">
        <f t="shared" si="19"/>
        <v>3235123.1185779599</v>
      </c>
      <c r="Z18" s="65">
        <f t="shared" si="19"/>
        <v>11708188.579711314</v>
      </c>
      <c r="AA18" s="65">
        <f t="shared" si="19"/>
        <v>37739328.579748794</v>
      </c>
      <c r="AB18" s="65">
        <f t="shared" si="19"/>
        <v>109715430.67985244</v>
      </c>
      <c r="AC18" s="65">
        <f t="shared" si="19"/>
        <v>290637178.2314766</v>
      </c>
      <c r="AD18" s="65">
        <f t="shared" si="19"/>
        <v>707511038.21501064</v>
      </c>
      <c r="AE18" s="65">
        <f t="shared" si="19"/>
        <v>1594169671.1799889</v>
      </c>
      <c r="AF18" s="65">
        <f t="shared" si="19"/>
        <v>3345320471.285821</v>
      </c>
      <c r="AG18" s="65">
        <f t="shared" si="19"/>
        <v>6573275112.8142395</v>
      </c>
      <c r="AH18" s="65">
        <f t="shared" si="19"/>
        <v>12151584227.705538</v>
      </c>
      <c r="AI18" s="65">
        <f t="shared" si="19"/>
        <v>21224539935.161091</v>
      </c>
      <c r="AJ18" s="65">
        <f t="shared" si="19"/>
        <v>35161608008.002541</v>
      </c>
      <c r="AK18" s="65">
        <f t="shared" si="19"/>
        <v>55443709703.479706</v>
      </c>
      <c r="AL18" s="65">
        <f t="shared" si="19"/>
        <v>83483715297.476883</v>
      </c>
      <c r="AM18" s="65">
        <f t="shared" si="6"/>
        <v>0.99999923112840361</v>
      </c>
      <c r="AN18" s="65">
        <f t="shared" si="1"/>
        <v>1.3888888888888889E-3</v>
      </c>
      <c r="AO18" s="65">
        <f t="shared" ref="AO18:BH18" si="20">AN18+1/((FACT($B$4-1-AO$10))*(($B$5*$P18)^AO$10))</f>
        <v>1.6902752662246332E-3</v>
      </c>
      <c r="AP18" s="65">
        <f t="shared" si="20"/>
        <v>1.7447755152907715E-3</v>
      </c>
      <c r="AQ18" s="65">
        <f t="shared" si="20"/>
        <v>1.7526598189531422E-3</v>
      </c>
      <c r="AR18" s="65">
        <f t="shared" si="20"/>
        <v>1.7535152587718442E-3</v>
      </c>
      <c r="AS18" s="65">
        <f t="shared" si="20"/>
        <v>1.7535771350697612E-3</v>
      </c>
      <c r="AT18" s="65">
        <f t="shared" si="20"/>
        <v>1.7535793729105539E-3</v>
      </c>
      <c r="AU18" s="65" t="e">
        <f t="shared" si="20"/>
        <v>#NUM!</v>
      </c>
      <c r="AV18" s="65" t="e">
        <f t="shared" si="20"/>
        <v>#NUM!</v>
      </c>
      <c r="AW18" s="65" t="e">
        <f t="shared" si="20"/>
        <v>#NUM!</v>
      </c>
      <c r="AX18" s="65" t="e">
        <f t="shared" si="20"/>
        <v>#NUM!</v>
      </c>
      <c r="AY18" s="65" t="e">
        <f t="shared" si="20"/>
        <v>#NUM!</v>
      </c>
      <c r="AZ18" s="65" t="e">
        <f t="shared" si="20"/>
        <v>#NUM!</v>
      </c>
      <c r="BA18" s="65" t="e">
        <f t="shared" si="20"/>
        <v>#NUM!</v>
      </c>
      <c r="BB18" s="65" t="e">
        <f t="shared" si="20"/>
        <v>#NUM!</v>
      </c>
      <c r="BC18" s="65" t="e">
        <f t="shared" si="20"/>
        <v>#NUM!</v>
      </c>
      <c r="BD18" s="65" t="e">
        <f t="shared" si="20"/>
        <v>#NUM!</v>
      </c>
      <c r="BE18" s="65" t="e">
        <f t="shared" si="20"/>
        <v>#NUM!</v>
      </c>
      <c r="BF18" s="65" t="e">
        <f t="shared" si="20"/>
        <v>#NUM!</v>
      </c>
      <c r="BG18" s="65" t="e">
        <f t="shared" si="20"/>
        <v>#NUM!</v>
      </c>
      <c r="BH18" s="65" t="e">
        <f t="shared" si="20"/>
        <v>#NUM!</v>
      </c>
      <c r="BI18" s="5">
        <f t="shared" si="8"/>
        <v>6.2570433889232859</v>
      </c>
    </row>
    <row r="19" spans="4:61" s="1" customFormat="1">
      <c r="D19" s="5"/>
      <c r="E19" s="5"/>
      <c r="F19" s="5"/>
      <c r="G19" s="5"/>
      <c r="H19" s="5"/>
      <c r="O19" s="3"/>
      <c r="P19" s="66">
        <v>4</v>
      </c>
      <c r="Q19" s="65">
        <f t="shared" si="3"/>
        <v>2.0640084094942642E-7</v>
      </c>
      <c r="R19" s="65">
        <f t="shared" si="4"/>
        <v>1</v>
      </c>
      <c r="S19" s="65">
        <f t="shared" ref="S19:AL19" si="21">R19+(($B$5*$P19)^S$10)/FACT(S$10)</f>
        <v>32.6</v>
      </c>
      <c r="T19" s="65">
        <f t="shared" si="21"/>
        <v>531.88</v>
      </c>
      <c r="U19" s="65">
        <f t="shared" si="21"/>
        <v>5790.9626666666672</v>
      </c>
      <c r="V19" s="65">
        <f t="shared" si="21"/>
        <v>47337.715733333338</v>
      </c>
      <c r="W19" s="65">
        <f t="shared" si="21"/>
        <v>309913.19511466671</v>
      </c>
      <c r="X19" s="65">
        <f t="shared" si="21"/>
        <v>1692810.7198563558</v>
      </c>
      <c r="Y19" s="65">
        <f t="shared" si="21"/>
        <v>7935605.2601188384</v>
      </c>
      <c r="Z19" s="65">
        <f t="shared" si="21"/>
        <v>32594643.694155645</v>
      </c>
      <c r="AA19" s="65">
        <f t="shared" si="21"/>
        <v>119175267.52921821</v>
      </c>
      <c r="AB19" s="65">
        <f t="shared" si="21"/>
        <v>392770038.8480159</v>
      </c>
      <c r="AC19" s="65">
        <f t="shared" si="21"/>
        <v>1178733200.0911074</v>
      </c>
      <c r="AD19" s="65">
        <f t="shared" si="21"/>
        <v>3248436191.3645821</v>
      </c>
      <c r="AE19" s="65">
        <f t="shared" si="21"/>
        <v>8279406539.3831825</v>
      </c>
      <c r="AF19" s="65">
        <f t="shared" si="21"/>
        <v>19635025324.910881</v>
      </c>
      <c r="AG19" s="65">
        <f t="shared" si="21"/>
        <v>43557528899.755905</v>
      </c>
      <c r="AH19" s="65">
        <f t="shared" si="21"/>
        <v>90804473460.074814</v>
      </c>
      <c r="AI19" s="65">
        <f t="shared" si="21"/>
        <v>178628205701.6088</v>
      </c>
      <c r="AJ19" s="65">
        <f t="shared" si="21"/>
        <v>332807646747.8573</v>
      </c>
      <c r="AK19" s="65">
        <f t="shared" si="21"/>
        <v>589232401330.03906</v>
      </c>
      <c r="AL19" s="65">
        <f t="shared" si="21"/>
        <v>994383513569.88635</v>
      </c>
      <c r="AM19" s="65">
        <f t="shared" si="6"/>
        <v>0.99999996801820967</v>
      </c>
      <c r="AN19" s="65">
        <f t="shared" si="1"/>
        <v>1.3888888888888889E-3</v>
      </c>
      <c r="AO19" s="65">
        <f t="shared" ref="AO19:BH19" si="22">AN19+1/((FACT($B$4-1-AO$10))*(($B$5*$P19)^AO$10))</f>
        <v>1.6526019690576653E-3</v>
      </c>
      <c r="AP19" s="65">
        <f t="shared" si="22"/>
        <v>1.6943287222489275E-3</v>
      </c>
      <c r="AQ19" s="65">
        <f t="shared" si="22"/>
        <v>1.6996105897414922E-3</v>
      </c>
      <c r="AR19" s="65">
        <f t="shared" si="22"/>
        <v>1.700112032857875E-3</v>
      </c>
      <c r="AS19" s="65">
        <f t="shared" si="22"/>
        <v>1.7001437697639751E-3</v>
      </c>
      <c r="AT19" s="65">
        <f t="shared" si="22"/>
        <v>1.7001447740964467E-3</v>
      </c>
      <c r="AU19" s="65" t="e">
        <f t="shared" si="22"/>
        <v>#NUM!</v>
      </c>
      <c r="AV19" s="65" t="e">
        <f t="shared" si="22"/>
        <v>#NUM!</v>
      </c>
      <c r="AW19" s="65" t="e">
        <f t="shared" si="22"/>
        <v>#NUM!</v>
      </c>
      <c r="AX19" s="65" t="e">
        <f t="shared" si="22"/>
        <v>#NUM!</v>
      </c>
      <c r="AY19" s="65" t="e">
        <f t="shared" si="22"/>
        <v>#NUM!</v>
      </c>
      <c r="AZ19" s="65" t="e">
        <f t="shared" si="22"/>
        <v>#NUM!</v>
      </c>
      <c r="BA19" s="65" t="e">
        <f t="shared" si="22"/>
        <v>#NUM!</v>
      </c>
      <c r="BB19" s="65" t="e">
        <f t="shared" si="22"/>
        <v>#NUM!</v>
      </c>
      <c r="BC19" s="65" t="e">
        <f t="shared" si="22"/>
        <v>#NUM!</v>
      </c>
      <c r="BD19" s="65" t="e">
        <f t="shared" si="22"/>
        <v>#NUM!</v>
      </c>
      <c r="BE19" s="65" t="e">
        <f t="shared" si="22"/>
        <v>#NUM!</v>
      </c>
      <c r="BF19" s="65" t="e">
        <f t="shared" si="22"/>
        <v>#NUM!</v>
      </c>
      <c r="BG19" s="65" t="e">
        <f t="shared" si="22"/>
        <v>#NUM!</v>
      </c>
      <c r="BH19" s="65" t="e">
        <f t="shared" si="22"/>
        <v>#NUM!</v>
      </c>
      <c r="BI19" s="5">
        <f t="shared" si="8"/>
        <v>6.4536987610678533</v>
      </c>
    </row>
    <row r="20" spans="4:61" s="1" customFormat="1">
      <c r="D20" s="5"/>
      <c r="E20" s="5"/>
      <c r="F20" s="5"/>
      <c r="G20" s="5"/>
      <c r="H20" s="5"/>
      <c r="O20" s="3"/>
      <c r="P20" s="65">
        <v>4.5</v>
      </c>
      <c r="Q20" s="65">
        <f t="shared" si="3"/>
        <v>8.056815038458116E-9</v>
      </c>
      <c r="R20" s="65">
        <f t="shared" si="4"/>
        <v>1</v>
      </c>
      <c r="S20" s="65">
        <f t="shared" ref="S20:AL20" si="23">R20+(($B$5*$P20)^S$10)/FACT(S$10)</f>
        <v>36.550000000000004</v>
      </c>
      <c r="T20" s="65">
        <f t="shared" si="23"/>
        <v>668.45125000000007</v>
      </c>
      <c r="U20" s="65">
        <f t="shared" si="23"/>
        <v>8156.4810625000018</v>
      </c>
      <c r="V20" s="65">
        <f t="shared" si="23"/>
        <v>74706.346021093777</v>
      </c>
      <c r="W20" s="65">
        <f t="shared" si="23"/>
        <v>547875.88587669563</v>
      </c>
      <c r="X20" s="65">
        <f t="shared" si="23"/>
        <v>3351405.4095211364</v>
      </c>
      <c r="Y20" s="65">
        <f t="shared" si="23"/>
        <v>17589330.347458262</v>
      </c>
      <c r="Z20" s="65">
        <f t="shared" si="23"/>
        <v>80859109.290416375</v>
      </c>
      <c r="AA20" s="65">
        <f t="shared" si="23"/>
        <v>330774736.11510098</v>
      </c>
      <c r="AB20" s="65">
        <f t="shared" si="23"/>
        <v>1219224789.4768548</v>
      </c>
      <c r="AC20" s="65">
        <f t="shared" si="23"/>
        <v>4090533825.5687046</v>
      </c>
      <c r="AD20" s="65">
        <f t="shared" si="23"/>
        <v>12596786844.99081</v>
      </c>
      <c r="AE20" s="65">
        <f t="shared" si="23"/>
        <v>35858117217.333572</v>
      </c>
      <c r="AF20" s="65">
        <f t="shared" si="23"/>
        <v>94925281127.103943</v>
      </c>
      <c r="AG20" s="65">
        <f t="shared" si="23"/>
        <v>234914459593.25974</v>
      </c>
      <c r="AH20" s="65">
        <f t="shared" si="23"/>
        <v>545952915497.74976</v>
      </c>
      <c r="AI20" s="65">
        <f t="shared" si="23"/>
        <v>1196389215933.3159</v>
      </c>
      <c r="AJ20" s="65">
        <f t="shared" si="23"/>
        <v>2481000909293.5586</v>
      </c>
      <c r="AK20" s="65">
        <f t="shared" si="23"/>
        <v>4884576998712.3291</v>
      </c>
      <c r="AL20" s="65">
        <f t="shared" si="23"/>
        <v>9156933497654.1953</v>
      </c>
      <c r="AM20" s="65">
        <f t="shared" si="6"/>
        <v>0.99999999878084722</v>
      </c>
      <c r="AN20" s="65">
        <f t="shared" si="1"/>
        <v>1.3888888888888889E-3</v>
      </c>
      <c r="AO20" s="65">
        <f t="shared" ref="AO20:BH20" si="24">AN20+1/((FACT($B$4-1-AO$10))*(($B$5*$P20)^AO$10))</f>
        <v>1.623300515705579E-3</v>
      </c>
      <c r="AP20" s="65">
        <f t="shared" si="24"/>
        <v>1.6562698021776873E-3</v>
      </c>
      <c r="AQ20" s="65">
        <f t="shared" si="24"/>
        <v>1.6599794265346052E-3</v>
      </c>
      <c r="AR20" s="65">
        <f t="shared" si="24"/>
        <v>1.6602924750035435E-3</v>
      </c>
      <c r="AS20" s="65">
        <f t="shared" si="24"/>
        <v>1.6603100867317539E-3</v>
      </c>
      <c r="AT20" s="65">
        <f t="shared" si="24"/>
        <v>1.6603105821390172E-3</v>
      </c>
      <c r="AU20" s="65" t="e">
        <f t="shared" si="24"/>
        <v>#NUM!</v>
      </c>
      <c r="AV20" s="65" t="e">
        <f t="shared" si="24"/>
        <v>#NUM!</v>
      </c>
      <c r="AW20" s="65" t="e">
        <f t="shared" si="24"/>
        <v>#NUM!</v>
      </c>
      <c r="AX20" s="65" t="e">
        <f t="shared" si="24"/>
        <v>#NUM!</v>
      </c>
      <c r="AY20" s="65" t="e">
        <f t="shared" si="24"/>
        <v>#NUM!</v>
      </c>
      <c r="AZ20" s="65" t="e">
        <f t="shared" si="24"/>
        <v>#NUM!</v>
      </c>
      <c r="BA20" s="65" t="e">
        <f t="shared" si="24"/>
        <v>#NUM!</v>
      </c>
      <c r="BB20" s="65" t="e">
        <f t="shared" si="24"/>
        <v>#NUM!</v>
      </c>
      <c r="BC20" s="65" t="e">
        <f t="shared" si="24"/>
        <v>#NUM!</v>
      </c>
      <c r="BD20" s="65" t="e">
        <f t="shared" si="24"/>
        <v>#NUM!</v>
      </c>
      <c r="BE20" s="65" t="e">
        <f t="shared" si="24"/>
        <v>#NUM!</v>
      </c>
      <c r="BF20" s="65" t="e">
        <f t="shared" si="24"/>
        <v>#NUM!</v>
      </c>
      <c r="BG20" s="65" t="e">
        <f t="shared" si="24"/>
        <v>#NUM!</v>
      </c>
      <c r="BH20" s="65" t="e">
        <f t="shared" si="24"/>
        <v>#NUM!</v>
      </c>
      <c r="BI20" s="5">
        <f t="shared" si="8"/>
        <v>6.6085359813140805</v>
      </c>
    </row>
    <row r="21" spans="4:61" s="1" customFormat="1">
      <c r="D21" s="5"/>
      <c r="E21" s="5"/>
      <c r="F21" s="5"/>
      <c r="G21" s="5"/>
      <c r="H21" s="5"/>
      <c r="O21" s="3"/>
      <c r="P21" s="66">
        <v>5</v>
      </c>
      <c r="Q21" s="65">
        <f t="shared" si="3"/>
        <v>2.9190741930894324E-10</v>
      </c>
      <c r="R21" s="65">
        <f t="shared" si="4"/>
        <v>1</v>
      </c>
      <c r="S21" s="65">
        <f t="shared" ref="S21:AL21" si="25">R21+(($B$5*$P21)^S$10)/FACT(S$10)</f>
        <v>40.5</v>
      </c>
      <c r="T21" s="65">
        <f t="shared" si="25"/>
        <v>820.625</v>
      </c>
      <c r="U21" s="65">
        <f t="shared" si="25"/>
        <v>11092.270833333334</v>
      </c>
      <c r="V21" s="65">
        <f t="shared" si="25"/>
        <v>112524.7734375</v>
      </c>
      <c r="W21" s="65">
        <f t="shared" si="25"/>
        <v>913841.54401041672</v>
      </c>
      <c r="X21" s="65">
        <f t="shared" si="25"/>
        <v>6189176.9502821183</v>
      </c>
      <c r="Y21" s="65">
        <f t="shared" si="25"/>
        <v>35957141.028529577</v>
      </c>
      <c r="Z21" s="65">
        <f t="shared" si="25"/>
        <v>182936463.6648764</v>
      </c>
      <c r="AA21" s="65">
        <f t="shared" si="25"/>
        <v>828012379.67995405</v>
      </c>
      <c r="AB21" s="65">
        <f t="shared" si="25"/>
        <v>3376062247.9395108</v>
      </c>
      <c r="AC21" s="65">
        <f t="shared" si="25"/>
        <v>12525877683.962465</v>
      </c>
      <c r="AD21" s="65">
        <f t="shared" si="25"/>
        <v>42644020160.871361</v>
      </c>
      <c r="AE21" s="65">
        <f t="shared" si="25"/>
        <v>134156837686.86377</v>
      </c>
      <c r="AF21" s="65">
        <f t="shared" si="25"/>
        <v>392353715706.62805</v>
      </c>
      <c r="AG21" s="65">
        <f t="shared" si="25"/>
        <v>1072272161158.674</v>
      </c>
      <c r="AH21" s="65">
        <f t="shared" si="25"/>
        <v>2750820823368.4121</v>
      </c>
      <c r="AI21" s="65">
        <f t="shared" si="25"/>
        <v>6650978009091.0391</v>
      </c>
      <c r="AJ21" s="65">
        <f t="shared" si="25"/>
        <v>15209656277760.139</v>
      </c>
      <c r="AK21" s="65">
        <f t="shared" si="25"/>
        <v>33002697941572.211</v>
      </c>
      <c r="AL21" s="65">
        <f t="shared" si="25"/>
        <v>68143955227601.062</v>
      </c>
      <c r="AM21" s="65">
        <f t="shared" si="6"/>
        <v>0.99999999995664879</v>
      </c>
      <c r="AN21" s="65">
        <f t="shared" si="1"/>
        <v>1.3888888888888889E-3</v>
      </c>
      <c r="AO21" s="65">
        <f t="shared" ref="AO21:BH21" si="26">AN21+1/((FACT($B$4-1-AO$10))*(($B$5*$P21)^AO$10))</f>
        <v>1.5998593530239099E-3</v>
      </c>
      <c r="AP21" s="65">
        <f t="shared" si="26"/>
        <v>1.6265644750663177E-3</v>
      </c>
      <c r="AQ21" s="65">
        <f t="shared" si="26"/>
        <v>1.6292687912225108E-3</v>
      </c>
      <c r="AR21" s="65">
        <f t="shared" si="26"/>
        <v>1.6294741823229813E-3</v>
      </c>
      <c r="AS21" s="65">
        <f t="shared" si="26"/>
        <v>1.6294845818723722E-3</v>
      </c>
      <c r="AT21" s="65">
        <f t="shared" si="26"/>
        <v>1.6294848451521035E-3</v>
      </c>
      <c r="AU21" s="65" t="e">
        <f t="shared" si="26"/>
        <v>#NUM!</v>
      </c>
      <c r="AV21" s="65" t="e">
        <f t="shared" si="26"/>
        <v>#NUM!</v>
      </c>
      <c r="AW21" s="65" t="e">
        <f t="shared" si="26"/>
        <v>#NUM!</v>
      </c>
      <c r="AX21" s="65" t="e">
        <f t="shared" si="26"/>
        <v>#NUM!</v>
      </c>
      <c r="AY21" s="65" t="e">
        <f t="shared" si="26"/>
        <v>#NUM!</v>
      </c>
      <c r="AZ21" s="65" t="e">
        <f t="shared" si="26"/>
        <v>#NUM!</v>
      </c>
      <c r="BA21" s="65" t="e">
        <f t="shared" si="26"/>
        <v>#NUM!</v>
      </c>
      <c r="BB21" s="65" t="e">
        <f t="shared" si="26"/>
        <v>#NUM!</v>
      </c>
      <c r="BC21" s="65" t="e">
        <f t="shared" si="26"/>
        <v>#NUM!</v>
      </c>
      <c r="BD21" s="65" t="e">
        <f t="shared" si="26"/>
        <v>#NUM!</v>
      </c>
      <c r="BE21" s="65" t="e">
        <f t="shared" si="26"/>
        <v>#NUM!</v>
      </c>
      <c r="BF21" s="65" t="e">
        <f t="shared" si="26"/>
        <v>#NUM!</v>
      </c>
      <c r="BG21" s="65" t="e">
        <f t="shared" si="26"/>
        <v>#NUM!</v>
      </c>
      <c r="BH21" s="65" t="e">
        <f t="shared" si="26"/>
        <v>#NUM!</v>
      </c>
      <c r="BI21" s="5">
        <f t="shared" si="8"/>
        <v>6.7335527880886961</v>
      </c>
    </row>
    <row r="22" spans="4:61" s="1" customFormat="1">
      <c r="D22" s="5"/>
      <c r="E22" s="5"/>
      <c r="F22" s="5"/>
      <c r="G22" s="5"/>
      <c r="H22" s="5"/>
      <c r="O22" s="3"/>
      <c r="P22" s="65">
        <v>5.5</v>
      </c>
      <c r="Q22" s="65">
        <f t="shared" si="3"/>
        <v>9.9572185809910428E-12</v>
      </c>
      <c r="R22" s="65">
        <f t="shared" si="4"/>
        <v>1</v>
      </c>
      <c r="S22" s="65">
        <f t="shared" ref="S22:AL22" si="27">R22+(($B$5*$P22)^S$10)/FACT(S$10)</f>
        <v>44.45</v>
      </c>
      <c r="T22" s="65">
        <f t="shared" si="27"/>
        <v>988.40125000000012</v>
      </c>
      <c r="U22" s="65">
        <f t="shared" si="27"/>
        <v>14659.96185416667</v>
      </c>
      <c r="V22" s="65">
        <f t="shared" si="27"/>
        <v>163167.28891692712</v>
      </c>
      <c r="W22" s="65">
        <f t="shared" si="27"/>
        <v>1453695.9610923154</v>
      </c>
      <c r="X22" s="65">
        <f t="shared" si="27"/>
        <v>10799274.428762419</v>
      </c>
      <c r="Y22" s="65">
        <f t="shared" si="27"/>
        <v>68808615.060228989</v>
      </c>
      <c r="Z22" s="65">
        <f t="shared" si="27"/>
        <v>383871846.36488187</v>
      </c>
      <c r="AA22" s="65">
        <f t="shared" si="27"/>
        <v>1904927113.0523448</v>
      </c>
      <c r="AB22" s="65">
        <f t="shared" si="27"/>
        <v>8513912246.8093719</v>
      </c>
      <c r="AC22" s="65">
        <f t="shared" si="27"/>
        <v>34619403525.149628</v>
      </c>
      <c r="AD22" s="65">
        <f t="shared" si="27"/>
        <v>129143036528.80666</v>
      </c>
      <c r="AE22" s="65">
        <f t="shared" si="27"/>
        <v>445070102221.79877</v>
      </c>
      <c r="AF22" s="65">
        <f t="shared" si="27"/>
        <v>1425572316818.978</v>
      </c>
      <c r="AG22" s="65">
        <f t="shared" si="27"/>
        <v>4265760398435.4741</v>
      </c>
      <c r="AH22" s="65">
        <f t="shared" si="27"/>
        <v>11978646157575.271</v>
      </c>
      <c r="AI22" s="65">
        <f t="shared" si="27"/>
        <v>31691874759611.992</v>
      </c>
      <c r="AJ22" s="65">
        <f t="shared" si="27"/>
        <v>79277418246195.062</v>
      </c>
      <c r="AK22" s="65">
        <f t="shared" si="27"/>
        <v>188098042693144.28</v>
      </c>
      <c r="AL22" s="65">
        <f t="shared" si="27"/>
        <v>424510849304141.5</v>
      </c>
      <c r="AM22" s="65">
        <f t="shared" si="6"/>
        <v>0.9999999999985435</v>
      </c>
      <c r="AN22" s="65">
        <f t="shared" si="1"/>
        <v>1.3888888888888889E-3</v>
      </c>
      <c r="AO22" s="65">
        <f t="shared" ref="AO22:BH22" si="28">AN22+1/((FACT($B$4-1-AO$10))*(($B$5*$P22)^AO$10))</f>
        <v>1.5806802199207263E-3</v>
      </c>
      <c r="AP22" s="65">
        <f t="shared" si="28"/>
        <v>1.6027505687161046E-3</v>
      </c>
      <c r="AQ22" s="65">
        <f t="shared" si="28"/>
        <v>1.6047823614705697E-3</v>
      </c>
      <c r="AR22" s="65">
        <f t="shared" si="28"/>
        <v>1.6049226463558032E-3</v>
      </c>
      <c r="AS22" s="65">
        <f t="shared" si="28"/>
        <v>1.6049291036577702E-3</v>
      </c>
      <c r="AT22" s="65">
        <f t="shared" si="28"/>
        <v>1.604929252272315E-3</v>
      </c>
      <c r="AU22" s="65" t="e">
        <f t="shared" si="28"/>
        <v>#NUM!</v>
      </c>
      <c r="AV22" s="65" t="e">
        <f t="shared" si="28"/>
        <v>#NUM!</v>
      </c>
      <c r="AW22" s="65" t="e">
        <f t="shared" si="28"/>
        <v>#NUM!</v>
      </c>
      <c r="AX22" s="65" t="e">
        <f t="shared" si="28"/>
        <v>#NUM!</v>
      </c>
      <c r="AY22" s="65" t="e">
        <f t="shared" si="28"/>
        <v>#NUM!</v>
      </c>
      <c r="AZ22" s="65" t="e">
        <f t="shared" si="28"/>
        <v>#NUM!</v>
      </c>
      <c r="BA22" s="65" t="e">
        <f t="shared" si="28"/>
        <v>#NUM!</v>
      </c>
      <c r="BB22" s="65" t="e">
        <f t="shared" si="28"/>
        <v>#NUM!</v>
      </c>
      <c r="BC22" s="65" t="e">
        <f t="shared" si="28"/>
        <v>#NUM!</v>
      </c>
      <c r="BD22" s="65" t="e">
        <f t="shared" si="28"/>
        <v>#NUM!</v>
      </c>
      <c r="BE22" s="65" t="e">
        <f t="shared" si="28"/>
        <v>#NUM!</v>
      </c>
      <c r="BF22" s="65" t="e">
        <f t="shared" si="28"/>
        <v>#NUM!</v>
      </c>
      <c r="BG22" s="65" t="e">
        <f t="shared" si="28"/>
        <v>#NUM!</v>
      </c>
      <c r="BH22" s="65" t="e">
        <f t="shared" si="28"/>
        <v>#NUM!</v>
      </c>
      <c r="BI22" s="5">
        <f t="shared" si="8"/>
        <v>6.8365768813094823</v>
      </c>
    </row>
    <row r="23" spans="4:61" s="1" customFormat="1">
      <c r="D23" s="5"/>
      <c r="E23" s="5"/>
      <c r="F23" s="5"/>
      <c r="G23" s="5"/>
      <c r="H23" s="5"/>
      <c r="O23" s="3"/>
      <c r="P23" s="66">
        <v>6</v>
      </c>
      <c r="Q23" s="65">
        <f t="shared" si="3"/>
        <v>3.2315151973628415E-13</v>
      </c>
      <c r="R23" s="65">
        <f t="shared" si="4"/>
        <v>1</v>
      </c>
      <c r="S23" s="65">
        <f t="shared" ref="S23:AL23" si="29">R23+(($B$5*$P23)^S$10)/FACT(S$10)</f>
        <v>48.400000000000006</v>
      </c>
      <c r="T23" s="65">
        <f t="shared" si="29"/>
        <v>1171.7800000000004</v>
      </c>
      <c r="U23" s="65">
        <f t="shared" si="29"/>
        <v>18921.184000000005</v>
      </c>
      <c r="V23" s="65">
        <f t="shared" si="29"/>
        <v>229251.62140000015</v>
      </c>
      <c r="W23" s="65">
        <f t="shared" si="29"/>
        <v>2223184.1679520016</v>
      </c>
      <c r="X23" s="65">
        <f t="shared" si="29"/>
        <v>17975251.285712816</v>
      </c>
      <c r="Y23" s="65">
        <f t="shared" si="29"/>
        <v>124639248.62597892</v>
      </c>
      <c r="Z23" s="65">
        <f t="shared" si="29"/>
        <v>756623432.86705565</v>
      </c>
      <c r="AA23" s="65">
        <f t="shared" si="29"/>
        <v>4085073469.87006</v>
      </c>
      <c r="AB23" s="65">
        <f t="shared" si="29"/>
        <v>19861926645.264305</v>
      </c>
      <c r="AC23" s="65">
        <f t="shared" si="29"/>
        <v>87845821237.417694</v>
      </c>
      <c r="AD23" s="65">
        <f t="shared" si="29"/>
        <v>356382204876.42358</v>
      </c>
      <c r="AE23" s="65">
        <f t="shared" si="29"/>
        <v>1335507172914.0298</v>
      </c>
      <c r="AF23" s="65">
        <f t="shared" si="29"/>
        <v>4650544564698.498</v>
      </c>
      <c r="AG23" s="65">
        <f t="shared" si="29"/>
        <v>15126062722737.418</v>
      </c>
      <c r="AH23" s="65">
        <f t="shared" si="29"/>
        <v>46159785265927.727</v>
      </c>
      <c r="AI23" s="65">
        <f t="shared" si="29"/>
        <v>132689105768705.44</v>
      </c>
      <c r="AJ23" s="65">
        <f t="shared" si="29"/>
        <v>360549649759353.37</v>
      </c>
      <c r="AK23" s="65">
        <f t="shared" si="29"/>
        <v>929001743714970</v>
      </c>
      <c r="AL23" s="65">
        <f t="shared" si="29"/>
        <v>2276233206389781.5</v>
      </c>
      <c r="AM23" s="65">
        <f t="shared" si="6"/>
        <v>0.99999999999995337</v>
      </c>
      <c r="AN23" s="65">
        <f t="shared" si="1"/>
        <v>1.3888888888888889E-3</v>
      </c>
      <c r="AO23" s="65">
        <f t="shared" ref="AO23:BH23" si="30">AN23+1/((FACT($B$4-1-AO$10))*(($B$5*$P23)^AO$10))</f>
        <v>1.5646976090014065E-3</v>
      </c>
      <c r="AP23" s="65">
        <f t="shared" si="30"/>
        <v>1.5832428326419674E-3</v>
      </c>
      <c r="AQ23" s="65">
        <f t="shared" si="30"/>
        <v>1.5848078304175422E-3</v>
      </c>
      <c r="AR23" s="65">
        <f t="shared" si="30"/>
        <v>1.5849068809096671E-3</v>
      </c>
      <c r="AS23" s="65">
        <f t="shared" si="30"/>
        <v>1.5849110602553264E-3</v>
      </c>
      <c r="AT23" s="65">
        <f t="shared" si="30"/>
        <v>1.5849111484271758E-3</v>
      </c>
      <c r="AU23" s="65" t="e">
        <f t="shared" si="30"/>
        <v>#NUM!</v>
      </c>
      <c r="AV23" s="65" t="e">
        <f t="shared" si="30"/>
        <v>#NUM!</v>
      </c>
      <c r="AW23" s="65" t="e">
        <f t="shared" si="30"/>
        <v>#NUM!</v>
      </c>
      <c r="AX23" s="65" t="e">
        <f t="shared" si="30"/>
        <v>#NUM!</v>
      </c>
      <c r="AY23" s="65" t="e">
        <f t="shared" si="30"/>
        <v>#NUM!</v>
      </c>
      <c r="AZ23" s="65" t="e">
        <f t="shared" si="30"/>
        <v>#NUM!</v>
      </c>
      <c r="BA23" s="65" t="e">
        <f t="shared" si="30"/>
        <v>#NUM!</v>
      </c>
      <c r="BB23" s="65" t="e">
        <f t="shared" si="30"/>
        <v>#NUM!</v>
      </c>
      <c r="BC23" s="65" t="e">
        <f t="shared" si="30"/>
        <v>#NUM!</v>
      </c>
      <c r="BD23" s="65" t="e">
        <f t="shared" si="30"/>
        <v>#NUM!</v>
      </c>
      <c r="BE23" s="65" t="e">
        <f t="shared" si="30"/>
        <v>#NUM!</v>
      </c>
      <c r="BF23" s="65" t="e">
        <f t="shared" si="30"/>
        <v>#NUM!</v>
      </c>
      <c r="BG23" s="65" t="e">
        <f t="shared" si="30"/>
        <v>#NUM!</v>
      </c>
      <c r="BH23" s="65" t="e">
        <f t="shared" si="30"/>
        <v>#NUM!</v>
      </c>
      <c r="BI23" s="5">
        <f t="shared" si="8"/>
        <v>6.9229257634478554</v>
      </c>
    </row>
    <row r="24" spans="4:61" s="1" customFormat="1">
      <c r="D24" s="5"/>
      <c r="E24" s="5"/>
      <c r="F24" s="5"/>
      <c r="G24" s="5"/>
      <c r="H24" s="5"/>
      <c r="O24" s="3"/>
      <c r="P24" s="65">
        <v>6.5</v>
      </c>
      <c r="Q24" s="65">
        <f t="shared" si="3"/>
        <v>1.0058092764066197E-14</v>
      </c>
      <c r="R24" s="65">
        <f t="shared" si="4"/>
        <v>1</v>
      </c>
      <c r="S24" s="65">
        <f t="shared" ref="S24:AL24" si="31">R24+(($B$5*$P24)^S$10)/FACT(S$10)</f>
        <v>52.35</v>
      </c>
      <c r="T24" s="65">
        <f t="shared" si="31"/>
        <v>1370.76125</v>
      </c>
      <c r="U24" s="65">
        <f t="shared" si="31"/>
        <v>23937.567145833338</v>
      </c>
      <c r="V24" s="65">
        <f t="shared" si="31"/>
        <v>313638.93783359381</v>
      </c>
      <c r="W24" s="65">
        <f t="shared" si="31"/>
        <v>3288872.0147968936</v>
      </c>
      <c r="X24" s="65">
        <f t="shared" si="31"/>
        <v>28751908.431807805</v>
      </c>
      <c r="Y24" s="65">
        <f t="shared" si="31"/>
        <v>215541468.43373784</v>
      </c>
      <c r="Z24" s="65">
        <f t="shared" si="31"/>
        <v>1414496956.6961262</v>
      </c>
      <c r="AA24" s="65">
        <f t="shared" si="31"/>
        <v>8255204103.6154203</v>
      </c>
      <c r="AB24" s="65">
        <f t="shared" si="31"/>
        <v>43382235303.045998</v>
      </c>
      <c r="AC24" s="65">
        <f t="shared" si="31"/>
        <v>207361603674.93329</v>
      </c>
      <c r="AD24" s="65">
        <f t="shared" si="31"/>
        <v>909056650832.96753</v>
      </c>
      <c r="AE24" s="65">
        <f t="shared" si="31"/>
        <v>3680752087107.2031</v>
      </c>
      <c r="AF24" s="65">
        <f t="shared" si="31"/>
        <v>13846934990870.205</v>
      </c>
      <c r="AG24" s="65">
        <f t="shared" si="31"/>
        <v>48649167798085.547</v>
      </c>
      <c r="AH24" s="65">
        <f t="shared" si="31"/>
        <v>160342583713742.28</v>
      </c>
      <c r="AI24" s="65">
        <f t="shared" si="31"/>
        <v>497722401788387.75</v>
      </c>
      <c r="AJ24" s="65">
        <f t="shared" si="31"/>
        <v>1460192049462446</v>
      </c>
      <c r="AK24" s="65">
        <f t="shared" si="31"/>
        <v>4061392913044703</v>
      </c>
      <c r="AL24" s="65">
        <f t="shared" si="31"/>
        <v>1.0739976130292148E+16</v>
      </c>
      <c r="AM24" s="65">
        <f t="shared" si="6"/>
        <v>0.99999999999999856</v>
      </c>
      <c r="AN24" s="65">
        <f t="shared" si="1"/>
        <v>1.3888888888888889E-3</v>
      </c>
      <c r="AO24" s="65">
        <f t="shared" ref="AO24:BH24" si="32">AN24+1/((FACT($B$4-1-AO$10))*(($B$5*$P24)^AO$10))</f>
        <v>1.5511738613004436E-3</v>
      </c>
      <c r="AP24" s="65">
        <f t="shared" si="32"/>
        <v>1.566975708662815E-3</v>
      </c>
      <c r="AQ24" s="65">
        <f t="shared" si="32"/>
        <v>1.5682066217971771E-3</v>
      </c>
      <c r="AR24" s="65">
        <f t="shared" si="32"/>
        <v>1.5682785349306354E-3</v>
      </c>
      <c r="AS24" s="65">
        <f t="shared" si="32"/>
        <v>1.5682813358316465E-3</v>
      </c>
      <c r="AT24" s="65">
        <f t="shared" si="32"/>
        <v>1.5682813903769436E-3</v>
      </c>
      <c r="AU24" s="65" t="e">
        <f t="shared" si="32"/>
        <v>#NUM!</v>
      </c>
      <c r="AV24" s="65" t="e">
        <f t="shared" si="32"/>
        <v>#NUM!</v>
      </c>
      <c r="AW24" s="65" t="e">
        <f t="shared" si="32"/>
        <v>#NUM!</v>
      </c>
      <c r="AX24" s="65" t="e">
        <f t="shared" si="32"/>
        <v>#NUM!</v>
      </c>
      <c r="AY24" s="65" t="e">
        <f t="shared" si="32"/>
        <v>#NUM!</v>
      </c>
      <c r="AZ24" s="65" t="e">
        <f t="shared" si="32"/>
        <v>#NUM!</v>
      </c>
      <c r="BA24" s="65" t="e">
        <f t="shared" si="32"/>
        <v>#NUM!</v>
      </c>
      <c r="BB24" s="65" t="e">
        <f t="shared" si="32"/>
        <v>#NUM!</v>
      </c>
      <c r="BC24" s="65" t="e">
        <f t="shared" si="32"/>
        <v>#NUM!</v>
      </c>
      <c r="BD24" s="65" t="e">
        <f t="shared" si="32"/>
        <v>#NUM!</v>
      </c>
      <c r="BE24" s="65" t="e">
        <f t="shared" si="32"/>
        <v>#NUM!</v>
      </c>
      <c r="BF24" s="65" t="e">
        <f t="shared" si="32"/>
        <v>#NUM!</v>
      </c>
      <c r="BG24" s="65" t="e">
        <f t="shared" si="32"/>
        <v>#NUM!</v>
      </c>
      <c r="BH24" s="65" t="e">
        <f t="shared" si="32"/>
        <v>#NUM!</v>
      </c>
      <c r="BI24" s="5">
        <f t="shared" si="8"/>
        <v>6.9963351535944707</v>
      </c>
    </row>
    <row r="25" spans="4:61" s="1" customFormat="1">
      <c r="D25" s="5"/>
      <c r="E25" s="5"/>
      <c r="F25" s="5"/>
      <c r="G25" s="5"/>
      <c r="H25" s="5"/>
      <c r="O25" s="3"/>
      <c r="P25" s="66">
        <v>7</v>
      </c>
      <c r="Q25" s="65">
        <f t="shared" si="3"/>
        <v>3.0210682274356206E-16</v>
      </c>
      <c r="R25" s="65">
        <f t="shared" si="4"/>
        <v>1</v>
      </c>
      <c r="S25" s="65">
        <f t="shared" ref="S25:AL25" si="33">R25+(($B$5*$P25)^S$10)/FACT(S$10)</f>
        <v>56.300000000000004</v>
      </c>
      <c r="T25" s="65">
        <f t="shared" si="33"/>
        <v>1585.3450000000003</v>
      </c>
      <c r="U25" s="65">
        <f t="shared" si="33"/>
        <v>29770.741166666674</v>
      </c>
      <c r="V25" s="65">
        <f t="shared" si="33"/>
        <v>419433.84317083354</v>
      </c>
      <c r="W25" s="65">
        <f t="shared" si="33"/>
        <v>4729107.7513369191</v>
      </c>
      <c r="X25" s="65">
        <f t="shared" si="33"/>
        <v>44449935.60493435</v>
      </c>
      <c r="Y25" s="65">
        <f t="shared" si="33"/>
        <v>358244475.64835399</v>
      </c>
      <c r="Z25" s="65">
        <f t="shared" si="33"/>
        <v>2527349233.698493</v>
      </c>
      <c r="AA25" s="65">
        <f t="shared" si="33"/>
        <v>15855292913.717682</v>
      </c>
      <c r="AB25" s="65">
        <f t="shared" si="33"/>
        <v>89558821464.223816</v>
      </c>
      <c r="AC25" s="65">
        <f t="shared" si="33"/>
        <v>460086560449.95007</v>
      </c>
      <c r="AD25" s="65">
        <f t="shared" si="33"/>
        <v>2167601890942.5059</v>
      </c>
      <c r="AE25" s="65">
        <f t="shared" si="33"/>
        <v>9431109412191.6094</v>
      </c>
      <c r="AF25" s="65">
        <f t="shared" si="33"/>
        <v>38121964121125.562</v>
      </c>
      <c r="AG25" s="65">
        <f t="shared" si="33"/>
        <v>143895581814728.75</v>
      </c>
      <c r="AH25" s="65">
        <f t="shared" si="33"/>
        <v>509475647968244.87</v>
      </c>
      <c r="AI25" s="65">
        <f t="shared" si="33"/>
        <v>1698686098455859</v>
      </c>
      <c r="AJ25" s="65">
        <f t="shared" si="33"/>
        <v>5352204871342808</v>
      </c>
      <c r="AK25" s="65">
        <f t="shared" si="33"/>
        <v>1.5985867405061138E+16</v>
      </c>
      <c r="AL25" s="65">
        <f t="shared" si="33"/>
        <v>4.5387944310792328E+16</v>
      </c>
      <c r="AM25" s="65">
        <f t="shared" si="6"/>
        <v>1</v>
      </c>
      <c r="AN25" s="65">
        <f t="shared" si="1"/>
        <v>1.3888888888888889E-3</v>
      </c>
      <c r="AO25" s="65">
        <f t="shared" ref="AO25:BH25" si="34">AN25+1/((FACT($B$4-1-AO$10))*(($B$5*$P25)^AO$10))</f>
        <v>1.5395820775567612E-3</v>
      </c>
      <c r="AP25" s="65">
        <f t="shared" si="34"/>
        <v>1.5532071398232958E-3</v>
      </c>
      <c r="AQ25" s="65">
        <f t="shared" si="34"/>
        <v>1.5541926777810921E-3</v>
      </c>
      <c r="AR25" s="65">
        <f t="shared" si="34"/>
        <v>1.5542461427697611E-3</v>
      </c>
      <c r="AS25" s="65">
        <f t="shared" si="34"/>
        <v>1.554248076404071E-3</v>
      </c>
      <c r="AT25" s="65">
        <f t="shared" si="34"/>
        <v>1.5542481113703334E-3</v>
      </c>
      <c r="AU25" s="65" t="e">
        <f t="shared" si="34"/>
        <v>#NUM!</v>
      </c>
      <c r="AV25" s="65" t="e">
        <f t="shared" si="34"/>
        <v>#NUM!</v>
      </c>
      <c r="AW25" s="65" t="e">
        <f t="shared" si="34"/>
        <v>#NUM!</v>
      </c>
      <c r="AX25" s="65" t="e">
        <f t="shared" si="34"/>
        <v>#NUM!</v>
      </c>
      <c r="AY25" s="65" t="e">
        <f t="shared" si="34"/>
        <v>#NUM!</v>
      </c>
      <c r="AZ25" s="65" t="e">
        <f t="shared" si="34"/>
        <v>#NUM!</v>
      </c>
      <c r="BA25" s="65" t="e">
        <f t="shared" si="34"/>
        <v>#NUM!</v>
      </c>
      <c r="BB25" s="65" t="e">
        <f t="shared" si="34"/>
        <v>#NUM!</v>
      </c>
      <c r="BC25" s="65" t="e">
        <f t="shared" si="34"/>
        <v>#NUM!</v>
      </c>
      <c r="BD25" s="65" t="e">
        <f t="shared" si="34"/>
        <v>#NUM!</v>
      </c>
      <c r="BE25" s="65" t="e">
        <f t="shared" si="34"/>
        <v>#NUM!</v>
      </c>
      <c r="BF25" s="65" t="e">
        <f t="shared" si="34"/>
        <v>#NUM!</v>
      </c>
      <c r="BG25" s="65" t="e">
        <f t="shared" si="34"/>
        <v>#NUM!</v>
      </c>
      <c r="BH25" s="65" t="e">
        <f t="shared" si="34"/>
        <v>#NUM!</v>
      </c>
      <c r="BI25" s="5">
        <f t="shared" si="8"/>
        <v>7.0595049412981741</v>
      </c>
    </row>
    <row r="26" spans="4:61" s="1" customFormat="1">
      <c r="D26" s="5"/>
      <c r="E26" s="5"/>
      <c r="F26" s="5"/>
      <c r="G26" s="5"/>
      <c r="H26" s="5"/>
      <c r="O26" s="3"/>
      <c r="P26" s="65">
        <v>7.5</v>
      </c>
      <c r="Q26" s="65">
        <f t="shared" si="3"/>
        <v>8.7998783845145885E-18</v>
      </c>
      <c r="R26" s="65">
        <f t="shared" si="4"/>
        <v>1</v>
      </c>
      <c r="S26" s="65">
        <f t="shared" ref="S26:AL26" si="35">R26+(($B$5*$P26)^S$10)/FACT(S$10)</f>
        <v>60.25</v>
      </c>
      <c r="T26" s="65">
        <f t="shared" si="35"/>
        <v>1815.53125</v>
      </c>
      <c r="U26" s="65">
        <f t="shared" si="35"/>
        <v>36482.3359375</v>
      </c>
      <c r="V26" s="65">
        <f t="shared" si="35"/>
        <v>549984.38037109375</v>
      </c>
      <c r="W26" s="65">
        <f t="shared" si="35"/>
        <v>6634983.6069091801</v>
      </c>
      <c r="X26" s="65">
        <f t="shared" si="35"/>
        <v>66724350.96897278</v>
      </c>
      <c r="Y26" s="65">
        <f t="shared" si="35"/>
        <v>575337924.71215403</v>
      </c>
      <c r="Z26" s="65">
        <f t="shared" si="35"/>
        <v>4342257205.2475891</v>
      </c>
      <c r="AA26" s="65">
        <f t="shared" si="35"/>
        <v>29141142468.772537</v>
      </c>
      <c r="AB26" s="65">
        <f t="shared" si="35"/>
        <v>176074537655.15784</v>
      </c>
      <c r="AC26" s="65">
        <f t="shared" si="35"/>
        <v>967511234454.55151</v>
      </c>
      <c r="AD26" s="65">
        <f t="shared" si="35"/>
        <v>4875229924901.5576</v>
      </c>
      <c r="AE26" s="65">
        <f t="shared" si="35"/>
        <v>22685409340977.336</v>
      </c>
      <c r="AF26" s="65">
        <f t="shared" si="35"/>
        <v>98060632941155.187</v>
      </c>
      <c r="AG26" s="65">
        <f t="shared" si="35"/>
        <v>395792766161857.69</v>
      </c>
      <c r="AH26" s="65">
        <f t="shared" si="35"/>
        <v>1498332071994771.5</v>
      </c>
      <c r="AI26" s="65">
        <f t="shared" si="35"/>
        <v>5341005829088898</v>
      </c>
      <c r="AJ26" s="65">
        <f t="shared" si="35"/>
        <v>1.7989806946190396E+16</v>
      </c>
      <c r="AK26" s="65">
        <f t="shared" si="35"/>
        <v>5.7434094640309552E+16</v>
      </c>
      <c r="AL26" s="65">
        <f t="shared" si="35"/>
        <v>1.7428779693413754E+17</v>
      </c>
      <c r="AM26" s="65">
        <f t="shared" si="6"/>
        <v>1</v>
      </c>
      <c r="AN26" s="65">
        <f t="shared" si="1"/>
        <v>1.3888888888888889E-3</v>
      </c>
      <c r="AO26" s="65">
        <f t="shared" ref="AO26:BH26" si="36">AN26+1/((FACT($B$4-1-AO$10))*(($B$5*$P26)^AO$10))</f>
        <v>1.529535864978903E-3</v>
      </c>
      <c r="AP26" s="65">
        <f t="shared" si="36"/>
        <v>1.5414048081088621E-3</v>
      </c>
      <c r="AQ26" s="65">
        <f t="shared" si="36"/>
        <v>1.5422060869699564E-3</v>
      </c>
      <c r="AR26" s="65">
        <f t="shared" si="36"/>
        <v>1.5422466580515307E-3</v>
      </c>
      <c r="AS26" s="65">
        <f t="shared" si="36"/>
        <v>1.5422480275395164E-3</v>
      </c>
      <c r="AT26" s="65">
        <f t="shared" si="36"/>
        <v>1.5422480506532377E-3</v>
      </c>
      <c r="AU26" s="65" t="e">
        <f t="shared" si="36"/>
        <v>#NUM!</v>
      </c>
      <c r="AV26" s="65" t="e">
        <f t="shared" si="36"/>
        <v>#NUM!</v>
      </c>
      <c r="AW26" s="65" t="e">
        <f t="shared" si="36"/>
        <v>#NUM!</v>
      </c>
      <c r="AX26" s="65" t="e">
        <f t="shared" si="36"/>
        <v>#NUM!</v>
      </c>
      <c r="AY26" s="65" t="e">
        <f t="shared" si="36"/>
        <v>#NUM!</v>
      </c>
      <c r="AZ26" s="65" t="e">
        <f t="shared" si="36"/>
        <v>#NUM!</v>
      </c>
      <c r="BA26" s="65" t="e">
        <f t="shared" si="36"/>
        <v>#NUM!</v>
      </c>
      <c r="BB26" s="65" t="e">
        <f t="shared" si="36"/>
        <v>#NUM!</v>
      </c>
      <c r="BC26" s="65" t="e">
        <f t="shared" si="36"/>
        <v>#NUM!</v>
      </c>
      <c r="BD26" s="65" t="e">
        <f t="shared" si="36"/>
        <v>#NUM!</v>
      </c>
      <c r="BE26" s="65" t="e">
        <f t="shared" si="36"/>
        <v>#NUM!</v>
      </c>
      <c r="BF26" s="65" t="e">
        <f t="shared" si="36"/>
        <v>#NUM!</v>
      </c>
      <c r="BG26" s="65" t="e">
        <f t="shared" si="36"/>
        <v>#NUM!</v>
      </c>
      <c r="BH26" s="65" t="e">
        <f t="shared" si="36"/>
        <v>#NUM!</v>
      </c>
      <c r="BI26" s="5">
        <f t="shared" si="8"/>
        <v>7.1144341648380154</v>
      </c>
    </row>
    <row r="27" spans="4:61" s="1" customFormat="1">
      <c r="D27" s="5"/>
      <c r="E27" s="5"/>
      <c r="F27" s="5"/>
      <c r="G27" s="5"/>
      <c r="H27" s="5"/>
      <c r="O27" s="3"/>
      <c r="P27" s="66">
        <v>8</v>
      </c>
      <c r="Q27" s="65">
        <f t="shared" si="3"/>
        <v>2.4956622410703811E-19</v>
      </c>
      <c r="R27" s="65">
        <f t="shared" si="4"/>
        <v>1</v>
      </c>
      <c r="S27" s="65">
        <f t="shared" ref="S27:AL27" si="37">R27+(($B$5*$P27)^S$10)/FACT(S$10)</f>
        <v>64.2</v>
      </c>
      <c r="T27" s="65">
        <f t="shared" si="37"/>
        <v>2061.3200000000002</v>
      </c>
      <c r="U27" s="65">
        <f t="shared" si="37"/>
        <v>44133.981333333337</v>
      </c>
      <c r="V27" s="65">
        <f t="shared" si="37"/>
        <v>708882.03040000005</v>
      </c>
      <c r="W27" s="65">
        <f t="shared" si="37"/>
        <v>9111297.3706026692</v>
      </c>
      <c r="X27" s="65">
        <f t="shared" si="37"/>
        <v>97616738.954070777</v>
      </c>
      <c r="Y27" s="65">
        <f t="shared" si="37"/>
        <v>896694440.10766864</v>
      </c>
      <c r="Z27" s="65">
        <f t="shared" si="37"/>
        <v>7209408279.2210913</v>
      </c>
      <c r="AA27" s="65">
        <f t="shared" si="37"/>
        <v>51538687682.773125</v>
      </c>
      <c r="AB27" s="65">
        <f t="shared" si="37"/>
        <v>331699733513.22198</v>
      </c>
      <c r="AC27" s="65">
        <f t="shared" si="37"/>
        <v>1941352287739.0735</v>
      </c>
      <c r="AD27" s="65">
        <f t="shared" si="37"/>
        <v>10418855739995.227</v>
      </c>
      <c r="AE27" s="65">
        <f t="shared" si="37"/>
        <v>51632564830963.602</v>
      </c>
      <c r="AF27" s="65">
        <f t="shared" si="37"/>
        <v>237683023013049.41</v>
      </c>
      <c r="AG27" s="65">
        <f t="shared" si="37"/>
        <v>1021575620153571</v>
      </c>
      <c r="AH27" s="65">
        <f t="shared" si="37"/>
        <v>4117951378858631</v>
      </c>
      <c r="AI27" s="65">
        <f t="shared" si="37"/>
        <v>1.5629183611220972E+16</v>
      </c>
      <c r="AJ27" s="65">
        <f t="shared" si="37"/>
        <v>5.6046399004848752E+16</v>
      </c>
      <c r="AK27" s="65">
        <f t="shared" si="37"/>
        <v>1.9048682073523168E+17</v>
      </c>
      <c r="AL27" s="65">
        <f t="shared" si="37"/>
        <v>6.1531855340324173E+17</v>
      </c>
      <c r="AM27" s="65">
        <f t="shared" si="6"/>
        <v>1</v>
      </c>
      <c r="AN27" s="65">
        <f t="shared" si="1"/>
        <v>1.3888888888888889E-3</v>
      </c>
      <c r="AO27" s="65">
        <f t="shared" ref="AO27:BH27" si="38">AN27+1/((FACT($B$4-1-AO$10))*(($B$5*$P27)^AO$10))</f>
        <v>1.520745428973277E-3</v>
      </c>
      <c r="AP27" s="65">
        <f t="shared" si="38"/>
        <v>1.5311771172710925E-3</v>
      </c>
      <c r="AQ27" s="65">
        <f t="shared" si="38"/>
        <v>1.5318373507076631E-3</v>
      </c>
      <c r="AR27" s="65">
        <f t="shared" si="38"/>
        <v>1.5318686909024371E-3</v>
      </c>
      <c r="AS27" s="65">
        <f t="shared" si="38"/>
        <v>1.5318696826807528E-3</v>
      </c>
      <c r="AT27" s="65">
        <f t="shared" si="38"/>
        <v>1.5318696983734478E-3</v>
      </c>
      <c r="AU27" s="65" t="e">
        <f t="shared" si="38"/>
        <v>#NUM!</v>
      </c>
      <c r="AV27" s="65" t="e">
        <f t="shared" si="38"/>
        <v>#NUM!</v>
      </c>
      <c r="AW27" s="65" t="e">
        <f t="shared" si="38"/>
        <v>#NUM!</v>
      </c>
      <c r="AX27" s="65" t="e">
        <f t="shared" si="38"/>
        <v>#NUM!</v>
      </c>
      <c r="AY27" s="65" t="e">
        <f t="shared" si="38"/>
        <v>#NUM!</v>
      </c>
      <c r="AZ27" s="65" t="e">
        <f t="shared" si="38"/>
        <v>#NUM!</v>
      </c>
      <c r="BA27" s="65" t="e">
        <f t="shared" si="38"/>
        <v>#NUM!</v>
      </c>
      <c r="BB27" s="65" t="e">
        <f t="shared" si="38"/>
        <v>#NUM!</v>
      </c>
      <c r="BC27" s="65" t="e">
        <f t="shared" si="38"/>
        <v>#NUM!</v>
      </c>
      <c r="BD27" s="65" t="e">
        <f t="shared" si="38"/>
        <v>#NUM!</v>
      </c>
      <c r="BE27" s="65" t="e">
        <f t="shared" si="38"/>
        <v>#NUM!</v>
      </c>
      <c r="BF27" s="65" t="e">
        <f t="shared" si="38"/>
        <v>#NUM!</v>
      </c>
      <c r="BG27" s="65" t="e">
        <f t="shared" si="38"/>
        <v>#NUM!</v>
      </c>
      <c r="BH27" s="65" t="e">
        <f t="shared" si="38"/>
        <v>#NUM!</v>
      </c>
      <c r="BI27" s="5">
        <f t="shared" si="8"/>
        <v>7.1626341547669625</v>
      </c>
    </row>
    <row r="28" spans="4:61" s="1" customFormat="1">
      <c r="D28" s="5"/>
      <c r="E28" s="5"/>
      <c r="F28" s="5"/>
      <c r="G28" s="5"/>
      <c r="H28" s="5"/>
      <c r="O28" s="3"/>
      <c r="P28" s="65">
        <v>8.5</v>
      </c>
      <c r="Q28" s="65">
        <f t="shared" si="3"/>
        <v>6.9134724587917318E-21</v>
      </c>
      <c r="R28" s="65">
        <f t="shared" si="4"/>
        <v>1</v>
      </c>
      <c r="S28" s="65">
        <f t="shared" ref="S28:AL28" si="39">R28+(($B$5*$P28)^S$10)/FACT(S$10)</f>
        <v>68.150000000000006</v>
      </c>
      <c r="T28" s="65">
        <f t="shared" si="39"/>
        <v>2322.7112500000003</v>
      </c>
      <c r="U28" s="65">
        <f t="shared" si="39"/>
        <v>52787.307229166676</v>
      </c>
      <c r="V28" s="65">
        <f t="shared" si="39"/>
        <v>899961.71222942718</v>
      </c>
      <c r="W28" s="65">
        <f t="shared" si="39"/>
        <v>12277513.971382929</v>
      </c>
      <c r="X28" s="65">
        <f t="shared" si="39"/>
        <v>139611286.33840919</v>
      </c>
      <c r="Y28" s="65">
        <f t="shared" si="39"/>
        <v>1361105974.1163824</v>
      </c>
      <c r="Z28" s="65">
        <f t="shared" si="39"/>
        <v>11614027009.652746</v>
      </c>
      <c r="AA28" s="65">
        <f t="shared" si="39"/>
        <v>88112210069.237946</v>
      </c>
      <c r="AB28" s="65">
        <f t="shared" si="39"/>
        <v>601797509314.35266</v>
      </c>
      <c r="AC28" s="65">
        <f t="shared" si="39"/>
        <v>3737612767887.939</v>
      </c>
      <c r="AD28" s="65">
        <f t="shared" si="39"/>
        <v>21285112318989.301</v>
      </c>
      <c r="AE28" s="65">
        <f t="shared" si="39"/>
        <v>111924696538716.73</v>
      </c>
      <c r="AF28" s="65">
        <f t="shared" si="39"/>
        <v>546670987992623.69</v>
      </c>
      <c r="AG28" s="65">
        <f t="shared" si="39"/>
        <v>2492885219401280</v>
      </c>
      <c r="AH28" s="65">
        <f t="shared" si="39"/>
        <v>1.0660903071844486E+16</v>
      </c>
      <c r="AI28" s="65">
        <f t="shared" si="39"/>
        <v>4.2924573588995152E+16</v>
      </c>
      <c r="AJ28" s="65">
        <f t="shared" si="39"/>
        <v>1.6328598887936557E+17</v>
      </c>
      <c r="AK28" s="65">
        <f t="shared" si="39"/>
        <v>5.8866856976085888E+17</v>
      </c>
      <c r="AL28" s="65">
        <f t="shared" si="39"/>
        <v>2.0168905850704727E+18</v>
      </c>
      <c r="AM28" s="65">
        <f t="shared" si="6"/>
        <v>1</v>
      </c>
      <c r="AN28" s="65">
        <f t="shared" si="1"/>
        <v>1.3888888888888889E-3</v>
      </c>
      <c r="AO28" s="65">
        <f t="shared" ref="AO28:BH28" si="40">AN28+1/((FACT($B$4-1-AO$10))*(($B$5*$P28)^AO$10))</f>
        <v>1.5129891619094895E-3</v>
      </c>
      <c r="AP28" s="65">
        <f t="shared" si="40"/>
        <v>1.522229688567762E-3</v>
      </c>
      <c r="AQ28" s="65">
        <f t="shared" si="40"/>
        <v>1.522780129470712E-3</v>
      </c>
      <c r="AR28" s="65">
        <f t="shared" si="40"/>
        <v>1.5228047210225936E-3</v>
      </c>
      <c r="AS28" s="65">
        <f t="shared" si="40"/>
        <v>1.5228054534589862E-3</v>
      </c>
      <c r="AT28" s="65">
        <f t="shared" si="40"/>
        <v>1.522805464366453E-3</v>
      </c>
      <c r="AU28" s="65" t="e">
        <f t="shared" si="40"/>
        <v>#NUM!</v>
      </c>
      <c r="AV28" s="65" t="e">
        <f t="shared" si="40"/>
        <v>#NUM!</v>
      </c>
      <c r="AW28" s="65" t="e">
        <f t="shared" si="40"/>
        <v>#NUM!</v>
      </c>
      <c r="AX28" s="65" t="e">
        <f t="shared" si="40"/>
        <v>#NUM!</v>
      </c>
      <c r="AY28" s="65" t="e">
        <f t="shared" si="40"/>
        <v>#NUM!</v>
      </c>
      <c r="AZ28" s="65" t="e">
        <f t="shared" si="40"/>
        <v>#NUM!</v>
      </c>
      <c r="BA28" s="65" t="e">
        <f t="shared" si="40"/>
        <v>#NUM!</v>
      </c>
      <c r="BB28" s="65" t="e">
        <f t="shared" si="40"/>
        <v>#NUM!</v>
      </c>
      <c r="BC28" s="65" t="e">
        <f t="shared" si="40"/>
        <v>#NUM!</v>
      </c>
      <c r="BD28" s="65" t="e">
        <f t="shared" si="40"/>
        <v>#NUM!</v>
      </c>
      <c r="BE28" s="65" t="e">
        <f t="shared" si="40"/>
        <v>#NUM!</v>
      </c>
      <c r="BF28" s="65" t="e">
        <f t="shared" si="40"/>
        <v>#NUM!</v>
      </c>
      <c r="BG28" s="65" t="e">
        <f t="shared" si="40"/>
        <v>#NUM!</v>
      </c>
      <c r="BH28" s="65" t="e">
        <f t="shared" si="40"/>
        <v>#NUM!</v>
      </c>
      <c r="BI28" s="5">
        <f t="shared" si="8"/>
        <v>7.2052684856808673</v>
      </c>
    </row>
    <row r="29" spans="4:61" s="1" customFormat="1">
      <c r="D29" s="5"/>
      <c r="E29" s="5"/>
      <c r="F29" s="5"/>
      <c r="G29" s="5"/>
      <c r="H29" s="5"/>
      <c r="O29" s="3"/>
      <c r="P29" s="66">
        <v>9</v>
      </c>
      <c r="Q29" s="65">
        <f t="shared" si="3"/>
        <v>1.8757481894206979E-22</v>
      </c>
      <c r="R29" s="65">
        <f t="shared" si="4"/>
        <v>1</v>
      </c>
      <c r="S29" s="65">
        <f t="shared" ref="S29:AL29" si="41">R29+(($B$5*$P29)^S$10)/FACT(S$10)</f>
        <v>72.100000000000009</v>
      </c>
      <c r="T29" s="65">
        <f t="shared" si="41"/>
        <v>2599.7050000000004</v>
      </c>
      <c r="U29" s="65">
        <f t="shared" si="41"/>
        <v>62503.943500000016</v>
      </c>
      <c r="V29" s="65">
        <f t="shared" si="41"/>
        <v>1127301.7828375006</v>
      </c>
      <c r="W29" s="65">
        <f t="shared" si="41"/>
        <v>16268727.05821676</v>
      </c>
      <c r="X29" s="65">
        <f t="shared" si="41"/>
        <v>195694616.57146096</v>
      </c>
      <c r="Y29" s="65">
        <f t="shared" si="41"/>
        <v>2018149008.627413</v>
      </c>
      <c r="Z29" s="65">
        <f t="shared" si="41"/>
        <v>18215212418.024693</v>
      </c>
      <c r="AA29" s="65">
        <f t="shared" si="41"/>
        <v>146172013352.26321</v>
      </c>
      <c r="AB29" s="65">
        <f t="shared" si="41"/>
        <v>1055944867994.699</v>
      </c>
      <c r="AC29" s="65">
        <f t="shared" si="41"/>
        <v>6936385773910.8076</v>
      </c>
      <c r="AD29" s="65">
        <f t="shared" si="41"/>
        <v>41777998141463.758</v>
      </c>
      <c r="AE29" s="65">
        <f t="shared" si="41"/>
        <v>232334816551695.66</v>
      </c>
      <c r="AF29" s="65">
        <f t="shared" si="41"/>
        <v>1200091230049373.5</v>
      </c>
      <c r="AG29" s="65">
        <f t="shared" si="41"/>
        <v>5787256630028366</v>
      </c>
      <c r="AH29" s="65">
        <f t="shared" si="41"/>
        <v>2.6171472876185024E+16</v>
      </c>
      <c r="AI29" s="65">
        <f t="shared" si="41"/>
        <v>1.1142545964687554E+17</v>
      </c>
      <c r="AJ29" s="65">
        <f t="shared" si="41"/>
        <v>4.4817870739110304E+17</v>
      </c>
      <c r="AK29" s="65">
        <f t="shared" si="41"/>
        <v>1.7083448081602913E+18</v>
      </c>
      <c r="AL29" s="65">
        <f t="shared" si="41"/>
        <v>6.1882352963947571E+18</v>
      </c>
      <c r="AM29" s="65">
        <f t="shared" si="6"/>
        <v>1</v>
      </c>
      <c r="AN29" s="65">
        <f t="shared" si="1"/>
        <v>1.3888888888888889E-3</v>
      </c>
      <c r="AO29" s="65">
        <f t="shared" ref="AO29:BH29" si="42">AN29+1/((FACT($B$4-1-AO$10))*(($B$5*$P29)^AO$10))</f>
        <v>1.506094702297234E-3</v>
      </c>
      <c r="AP29" s="65">
        <f t="shared" si="42"/>
        <v>1.514337023915261E-3</v>
      </c>
      <c r="AQ29" s="65">
        <f t="shared" si="42"/>
        <v>1.5148007269598757E-3</v>
      </c>
      <c r="AR29" s="65">
        <f t="shared" si="42"/>
        <v>1.5148202924891844E-3</v>
      </c>
      <c r="AS29" s="65">
        <f t="shared" si="42"/>
        <v>1.5148208428556909E-3</v>
      </c>
      <c r="AT29" s="65">
        <f t="shared" si="42"/>
        <v>1.5148208505964293E-3</v>
      </c>
      <c r="AU29" s="65" t="e">
        <f t="shared" si="42"/>
        <v>#NUM!</v>
      </c>
      <c r="AV29" s="65" t="e">
        <f t="shared" si="42"/>
        <v>#NUM!</v>
      </c>
      <c r="AW29" s="65" t="e">
        <f t="shared" si="42"/>
        <v>#NUM!</v>
      </c>
      <c r="AX29" s="65" t="e">
        <f t="shared" si="42"/>
        <v>#NUM!</v>
      </c>
      <c r="AY29" s="65" t="e">
        <f t="shared" si="42"/>
        <v>#NUM!</v>
      </c>
      <c r="AZ29" s="65" t="e">
        <f t="shared" si="42"/>
        <v>#NUM!</v>
      </c>
      <c r="BA29" s="65" t="e">
        <f t="shared" si="42"/>
        <v>#NUM!</v>
      </c>
      <c r="BB29" s="65" t="e">
        <f t="shared" si="42"/>
        <v>#NUM!</v>
      </c>
      <c r="BC29" s="65" t="e">
        <f t="shared" si="42"/>
        <v>#NUM!</v>
      </c>
      <c r="BD29" s="65" t="e">
        <f t="shared" si="42"/>
        <v>#NUM!</v>
      </c>
      <c r="BE29" s="65" t="e">
        <f t="shared" si="42"/>
        <v>#NUM!</v>
      </c>
      <c r="BF29" s="65" t="e">
        <f t="shared" si="42"/>
        <v>#NUM!</v>
      </c>
      <c r="BG29" s="65" t="e">
        <f t="shared" si="42"/>
        <v>#NUM!</v>
      </c>
      <c r="BH29" s="65" t="e">
        <f t="shared" si="42"/>
        <v>#NUM!</v>
      </c>
      <c r="BI29" s="5">
        <f t="shared" si="8"/>
        <v>7.2432474228897359</v>
      </c>
    </row>
    <row r="30" spans="4:61" s="1" customFormat="1">
      <c r="D30" s="5"/>
      <c r="E30" s="5"/>
      <c r="F30" s="5"/>
      <c r="G30" s="5"/>
      <c r="H30" s="5"/>
      <c r="O30" s="3"/>
      <c r="P30" s="65">
        <v>9.5</v>
      </c>
      <c r="Q30" s="65">
        <f t="shared" si="3"/>
        <v>4.9957179114892703E-24</v>
      </c>
      <c r="R30" s="65">
        <f t="shared" si="4"/>
        <v>1</v>
      </c>
      <c r="S30" s="65">
        <f t="shared" ref="S30:AL30" si="43">R30+(($B$5*$P30)^S$10)/FACT(S$10)</f>
        <v>76.05</v>
      </c>
      <c r="T30" s="65">
        <f t="shared" si="43"/>
        <v>2892.30125</v>
      </c>
      <c r="U30" s="65">
        <f t="shared" si="43"/>
        <v>73345.520020833326</v>
      </c>
      <c r="V30" s="65">
        <f t="shared" si="43"/>
        <v>1395224.0372085935</v>
      </c>
      <c r="W30" s="65">
        <f t="shared" si="43"/>
        <v>21236620.580196876</v>
      </c>
      <c r="X30" s="65">
        <f t="shared" si="43"/>
        <v>269419422.3387419</v>
      </c>
      <c r="Y30" s="65">
        <f t="shared" si="43"/>
        <v>2930293604.0499997</v>
      </c>
      <c r="Z30" s="65">
        <f t="shared" si="43"/>
        <v>27892619521.228737</v>
      </c>
      <c r="AA30" s="65">
        <f t="shared" si="43"/>
        <v>236050681752.81366</v>
      </c>
      <c r="AB30" s="65">
        <f t="shared" si="43"/>
        <v>1798276938800.8586</v>
      </c>
      <c r="AC30" s="65">
        <f t="shared" si="43"/>
        <v>12456920628933.201</v>
      </c>
      <c r="AD30" s="65">
        <f t="shared" si="43"/>
        <v>79117854707635.875</v>
      </c>
      <c r="AE30" s="65">
        <f t="shared" si="43"/>
        <v>463956554908146.37</v>
      </c>
      <c r="AF30" s="65">
        <f t="shared" si="43"/>
        <v>2526966872768740</v>
      </c>
      <c r="AG30" s="65">
        <f t="shared" si="43"/>
        <v>1.2848895163131242E+16</v>
      </c>
      <c r="AH30" s="65">
        <f t="shared" si="43"/>
        <v>6.1265190050112856E+16</v>
      </c>
      <c r="AI30" s="65">
        <f t="shared" si="43"/>
        <v>2.7500889188940525E+17</v>
      </c>
      <c r="AJ30" s="65">
        <f t="shared" si="43"/>
        <v>1.1662013820582326E+18</v>
      </c>
      <c r="AK30" s="65">
        <f t="shared" si="43"/>
        <v>4.6864117182251008E+18</v>
      </c>
      <c r="AL30" s="65">
        <f t="shared" si="43"/>
        <v>1.789600100469127E+19</v>
      </c>
      <c r="AM30" s="65">
        <f t="shared" si="6"/>
        <v>1</v>
      </c>
      <c r="AN30" s="65">
        <f t="shared" si="1"/>
        <v>1.3888888888888889E-3</v>
      </c>
      <c r="AO30" s="65">
        <f t="shared" ref="AO30:BH30" si="44">AN30+1/((FACT($B$4-1-AO$10))*(($B$5*$P30)^AO$10))</f>
        <v>1.4999259752757422E-3</v>
      </c>
      <c r="AP30" s="65">
        <f t="shared" si="44"/>
        <v>1.507323516007711E-3</v>
      </c>
      <c r="AQ30" s="65">
        <f t="shared" si="44"/>
        <v>1.5077177886649779E-3</v>
      </c>
      <c r="AR30" s="65">
        <f t="shared" si="44"/>
        <v>1.5077335490643357E-3</v>
      </c>
      <c r="AS30" s="65">
        <f t="shared" si="44"/>
        <v>1.5077339690616537E-3</v>
      </c>
      <c r="AT30" s="65">
        <f t="shared" si="44"/>
        <v>1.507733974657887E-3</v>
      </c>
      <c r="AU30" s="65" t="e">
        <f t="shared" si="44"/>
        <v>#NUM!</v>
      </c>
      <c r="AV30" s="65" t="e">
        <f t="shared" si="44"/>
        <v>#NUM!</v>
      </c>
      <c r="AW30" s="65" t="e">
        <f t="shared" si="44"/>
        <v>#NUM!</v>
      </c>
      <c r="AX30" s="65" t="e">
        <f t="shared" si="44"/>
        <v>#NUM!</v>
      </c>
      <c r="AY30" s="65" t="e">
        <f t="shared" si="44"/>
        <v>#NUM!</v>
      </c>
      <c r="AZ30" s="65" t="e">
        <f t="shared" si="44"/>
        <v>#NUM!</v>
      </c>
      <c r="BA30" s="65" t="e">
        <f t="shared" si="44"/>
        <v>#NUM!</v>
      </c>
      <c r="BB30" s="65" t="e">
        <f t="shared" si="44"/>
        <v>#NUM!</v>
      </c>
      <c r="BC30" s="65" t="e">
        <f t="shared" si="44"/>
        <v>#NUM!</v>
      </c>
      <c r="BD30" s="65" t="e">
        <f t="shared" si="44"/>
        <v>#NUM!</v>
      </c>
      <c r="BE30" s="65" t="e">
        <f t="shared" si="44"/>
        <v>#NUM!</v>
      </c>
      <c r="BF30" s="65" t="e">
        <f t="shared" si="44"/>
        <v>#NUM!</v>
      </c>
      <c r="BG30" s="65" t="e">
        <f t="shared" si="44"/>
        <v>#NUM!</v>
      </c>
      <c r="BH30" s="65" t="e">
        <f t="shared" si="44"/>
        <v>#NUM!</v>
      </c>
      <c r="BI30" s="5">
        <f t="shared" si="8"/>
        <v>7.2772932139516708</v>
      </c>
    </row>
    <row r="31" spans="4:61" s="1" customFormat="1">
      <c r="D31" s="5"/>
      <c r="E31" s="5"/>
      <c r="F31" s="5"/>
      <c r="G31" s="5"/>
      <c r="H31" s="5"/>
      <c r="O31" s="3"/>
      <c r="P31" s="66">
        <v>10</v>
      </c>
      <c r="Q31" s="65">
        <f t="shared" si="3"/>
        <v>1.3085582872897646E-25</v>
      </c>
      <c r="R31" s="65">
        <f t="shared" si="4"/>
        <v>1</v>
      </c>
      <c r="S31" s="65">
        <f t="shared" ref="S31:AL31" si="45">R31+(($B$5*$P31)^S$10)/FACT(S$10)</f>
        <v>80</v>
      </c>
      <c r="T31" s="65">
        <f t="shared" si="45"/>
        <v>3200.5</v>
      </c>
      <c r="U31" s="65">
        <f t="shared" si="45"/>
        <v>85373.666666666672</v>
      </c>
      <c r="V31" s="65">
        <f t="shared" si="45"/>
        <v>1708293.7083333335</v>
      </c>
      <c r="W31" s="65">
        <f t="shared" si="45"/>
        <v>27350430.366666667</v>
      </c>
      <c r="X31" s="65">
        <f t="shared" si="45"/>
        <v>364971896.36805558</v>
      </c>
      <c r="Y31" s="65">
        <f t="shared" si="45"/>
        <v>4175271298.3837299</v>
      </c>
      <c r="Z31" s="65">
        <f t="shared" si="45"/>
        <v>41801977893.288513</v>
      </c>
      <c r="AA31" s="65">
        <f t="shared" si="45"/>
        <v>372080846893.0083</v>
      </c>
      <c r="AB31" s="65">
        <f t="shared" si="45"/>
        <v>2981283911990.7944</v>
      </c>
      <c r="AC31" s="65">
        <f t="shared" si="45"/>
        <v>21720105924965.805</v>
      </c>
      <c r="AD31" s="65">
        <f t="shared" si="45"/>
        <v>145084017510384.62</v>
      </c>
      <c r="AE31" s="65">
        <f t="shared" si="45"/>
        <v>894757018683314.37</v>
      </c>
      <c r="AF31" s="65">
        <f t="shared" si="45"/>
        <v>5125054668159132</v>
      </c>
      <c r="AG31" s="65">
        <f t="shared" si="45"/>
        <v>2.7404622288731772E+16</v>
      </c>
      <c r="AH31" s="65">
        <f t="shared" si="45"/>
        <v>1.3740998741530918E+17</v>
      </c>
      <c r="AI31" s="65">
        <f t="shared" si="45"/>
        <v>6.4861139006234534E+17</v>
      </c>
      <c r="AJ31" s="65">
        <f t="shared" si="45"/>
        <v>2.8922175461243377E+18</v>
      </c>
      <c r="AK31" s="65">
        <f t="shared" si="45"/>
        <v>1.2220895773961042E+19</v>
      </c>
      <c r="AL31" s="65">
        <f t="shared" si="45"/>
        <v>4.9069174773916025E+19</v>
      </c>
      <c r="AM31" s="65">
        <f t="shared" si="6"/>
        <v>1</v>
      </c>
      <c r="AN31" s="65">
        <f t="shared" si="1"/>
        <v>1.3888888888888889E-3</v>
      </c>
      <c r="AO31" s="65">
        <f t="shared" ref="AO31:BH31" si="46">AN31+1/((FACT($B$4-1-AO$10))*(($B$5*$P31)^AO$10))</f>
        <v>1.4943741209563995E-3</v>
      </c>
      <c r="AP31" s="65">
        <f t="shared" si="46"/>
        <v>1.5010504014670014E-3</v>
      </c>
      <c r="AQ31" s="65">
        <f t="shared" si="46"/>
        <v>1.5013884409865255E-3</v>
      </c>
      <c r="AR31" s="65">
        <f t="shared" si="46"/>
        <v>1.5014012779303049E-3</v>
      </c>
      <c r="AS31" s="65">
        <f t="shared" si="46"/>
        <v>1.5014016029162233E-3</v>
      </c>
      <c r="AT31" s="65">
        <f t="shared" si="46"/>
        <v>1.5014016070299691E-3</v>
      </c>
      <c r="AU31" s="65" t="e">
        <f t="shared" si="46"/>
        <v>#NUM!</v>
      </c>
      <c r="AV31" s="65" t="e">
        <f t="shared" si="46"/>
        <v>#NUM!</v>
      </c>
      <c r="AW31" s="65" t="e">
        <f t="shared" si="46"/>
        <v>#NUM!</v>
      </c>
      <c r="AX31" s="65" t="e">
        <f t="shared" si="46"/>
        <v>#NUM!</v>
      </c>
      <c r="AY31" s="65" t="e">
        <f t="shared" si="46"/>
        <v>#NUM!</v>
      </c>
      <c r="AZ31" s="65" t="e">
        <f t="shared" si="46"/>
        <v>#NUM!</v>
      </c>
      <c r="BA31" s="65" t="e">
        <f t="shared" si="46"/>
        <v>#NUM!</v>
      </c>
      <c r="BB31" s="65" t="e">
        <f t="shared" si="46"/>
        <v>#NUM!</v>
      </c>
      <c r="BC31" s="65" t="e">
        <f t="shared" si="46"/>
        <v>#NUM!</v>
      </c>
      <c r="BD31" s="65" t="e">
        <f t="shared" si="46"/>
        <v>#NUM!</v>
      </c>
      <c r="BE31" s="65" t="e">
        <f t="shared" si="46"/>
        <v>#NUM!</v>
      </c>
      <c r="BF31" s="65" t="e">
        <f t="shared" si="46"/>
        <v>#NUM!</v>
      </c>
      <c r="BG31" s="65" t="e">
        <f t="shared" si="46"/>
        <v>#NUM!</v>
      </c>
      <c r="BH31" s="65" t="e">
        <f t="shared" si="46"/>
        <v>#NUM!</v>
      </c>
      <c r="BI31" s="5">
        <f t="shared" si="8"/>
        <v>7.3079861982612142</v>
      </c>
    </row>
    <row r="32" spans="4:61" s="1" customFormat="1">
      <c r="D32" s="5"/>
      <c r="E32" s="5"/>
      <c r="F32" s="5"/>
      <c r="G32" s="5"/>
      <c r="H32" s="5"/>
      <c r="O32" s="3"/>
      <c r="P32" s="65">
        <v>10.5</v>
      </c>
      <c r="Q32" s="65">
        <f t="shared" si="3"/>
        <v>3.3764915185400098E-27</v>
      </c>
      <c r="R32" s="65">
        <f t="shared" si="4"/>
        <v>1</v>
      </c>
      <c r="S32" s="65">
        <f t="shared" ref="S32:AL32" si="47">R32+(($B$5*$P32)^S$10)/FACT(S$10)</f>
        <v>83.95</v>
      </c>
      <c r="T32" s="65">
        <f t="shared" si="47"/>
        <v>3524.30125</v>
      </c>
      <c r="U32" s="65">
        <f t="shared" si="47"/>
        <v>98650.013312500014</v>
      </c>
      <c r="V32" s="65">
        <f t="shared" si="47"/>
        <v>2071319.4672085939</v>
      </c>
      <c r="W32" s="65">
        <f t="shared" si="47"/>
        <v>34797905.707344793</v>
      </c>
      <c r="X32" s="65">
        <f t="shared" si="47"/>
        <v>487242960.47722775</v>
      </c>
      <c r="Y32" s="65">
        <f t="shared" si="47"/>
        <v>5848716859.5003405</v>
      </c>
      <c r="Z32" s="65">
        <f t="shared" si="47"/>
        <v>61440499349.996246</v>
      </c>
      <c r="AA32" s="65">
        <f t="shared" si="47"/>
        <v>573811427970.73352</v>
      </c>
      <c r="AB32" s="65">
        <f t="shared" si="47"/>
        <v>4823928280879.749</v>
      </c>
      <c r="AC32" s="65">
        <f t="shared" si="47"/>
        <v>36873673094407.273</v>
      </c>
      <c r="AD32" s="65">
        <f t="shared" si="47"/>
        <v>258417534117916.31</v>
      </c>
      <c r="AE32" s="65">
        <f t="shared" si="47"/>
        <v>1672037785802537.5</v>
      </c>
      <c r="AF32" s="65">
        <f t="shared" si="47"/>
        <v>1.0047737777033918E+16</v>
      </c>
      <c r="AG32" s="65">
        <f t="shared" si="47"/>
        <v>5.6365358728543456E+16</v>
      </c>
      <c r="AH32" s="65">
        <f t="shared" si="47"/>
        <v>2.9649327484902573E+17</v>
      </c>
      <c r="AI32" s="65">
        <f t="shared" si="47"/>
        <v>1.4681762538016143E+18</v>
      </c>
      <c r="AJ32" s="65">
        <f t="shared" si="47"/>
        <v>6.867681981808127E+18</v>
      </c>
      <c r="AK32" s="65">
        <f t="shared" si="47"/>
        <v>3.0440787252236558E+19</v>
      </c>
      <c r="AL32" s="65">
        <f t="shared" si="47"/>
        <v>1.2821024136133847E+20</v>
      </c>
      <c r="AM32" s="65">
        <f t="shared" si="6"/>
        <v>1</v>
      </c>
      <c r="AN32" s="65">
        <f t="shared" si="1"/>
        <v>1.3888888888888889E-3</v>
      </c>
      <c r="AO32" s="65">
        <f t="shared" ref="AO32:BH32" si="48">AN32+1/((FACT($B$4-1-AO$10))*(($B$5*$P32)^AO$10))</f>
        <v>1.4893510146674704E-3</v>
      </c>
      <c r="AP32" s="65">
        <f t="shared" si="48"/>
        <v>1.4954065978970415E-3</v>
      </c>
      <c r="AQ32" s="65">
        <f t="shared" si="48"/>
        <v>1.4956986091437959E-3</v>
      </c>
      <c r="AR32" s="65">
        <f t="shared" si="48"/>
        <v>1.4957091701292119E-3</v>
      </c>
      <c r="AS32" s="65">
        <f t="shared" si="48"/>
        <v>1.4957094247641828E-3</v>
      </c>
      <c r="AT32" s="65">
        <f t="shared" si="48"/>
        <v>1.4957094278339233E-3</v>
      </c>
      <c r="AU32" s="65" t="e">
        <f t="shared" si="48"/>
        <v>#NUM!</v>
      </c>
      <c r="AV32" s="65" t="e">
        <f t="shared" si="48"/>
        <v>#NUM!</v>
      </c>
      <c r="AW32" s="65" t="e">
        <f t="shared" si="48"/>
        <v>#NUM!</v>
      </c>
      <c r="AX32" s="65" t="e">
        <f t="shared" si="48"/>
        <v>#NUM!</v>
      </c>
      <c r="AY32" s="65" t="e">
        <f t="shared" si="48"/>
        <v>#NUM!</v>
      </c>
      <c r="AZ32" s="65" t="e">
        <f t="shared" si="48"/>
        <v>#NUM!</v>
      </c>
      <c r="BA32" s="65" t="e">
        <f t="shared" si="48"/>
        <v>#NUM!</v>
      </c>
      <c r="BB32" s="65" t="e">
        <f t="shared" si="48"/>
        <v>#NUM!</v>
      </c>
      <c r="BC32" s="65" t="e">
        <f t="shared" si="48"/>
        <v>#NUM!</v>
      </c>
      <c r="BD32" s="65" t="e">
        <f t="shared" si="48"/>
        <v>#NUM!</v>
      </c>
      <c r="BE32" s="65" t="e">
        <f t="shared" si="48"/>
        <v>#NUM!</v>
      </c>
      <c r="BF32" s="65" t="e">
        <f t="shared" si="48"/>
        <v>#NUM!</v>
      </c>
      <c r="BG32" s="65" t="e">
        <f t="shared" si="48"/>
        <v>#NUM!</v>
      </c>
      <c r="BH32" s="65" t="e">
        <f t="shared" si="48"/>
        <v>#NUM!</v>
      </c>
      <c r="BI32" s="5">
        <f t="shared" si="8"/>
        <v>7.3357979952778161</v>
      </c>
    </row>
    <row r="33" spans="4:61" s="1" customFormat="1">
      <c r="D33" s="5"/>
      <c r="E33" s="5"/>
      <c r="F33" s="5"/>
      <c r="G33" s="5"/>
      <c r="H33" s="5"/>
      <c r="O33" s="3"/>
      <c r="P33" s="66">
        <v>11</v>
      </c>
      <c r="Q33" s="65">
        <f t="shared" si="3"/>
        <v>8.5945427502854971E-29</v>
      </c>
      <c r="R33" s="65">
        <f t="shared" si="4"/>
        <v>1</v>
      </c>
      <c r="S33" s="65">
        <f t="shared" ref="S33:AL33" si="49">R33+(($B$5*$P33)^S$10)/FACT(S$10)</f>
        <v>87.9</v>
      </c>
      <c r="T33" s="65">
        <f t="shared" si="49"/>
        <v>3863.7050000000004</v>
      </c>
      <c r="U33" s="65">
        <f t="shared" si="49"/>
        <v>113236.18983333335</v>
      </c>
      <c r="V33" s="65">
        <f t="shared" si="49"/>
        <v>2489353.4228375005</v>
      </c>
      <c r="W33" s="65">
        <f t="shared" si="49"/>
        <v>43786270.932449929</v>
      </c>
      <c r="X33" s="65">
        <f t="shared" si="49"/>
        <v>641903292.86333656</v>
      </c>
      <c r="Y33" s="65">
        <f t="shared" si="49"/>
        <v>8067098893.6910582</v>
      </c>
      <c r="Z33" s="65">
        <f t="shared" si="49"/>
        <v>88723286107.68219</v>
      </c>
      <c r="AA33" s="65">
        <f t="shared" si="49"/>
        <v>867503582651.66333</v>
      </c>
      <c r="AB33" s="65">
        <f t="shared" si="49"/>
        <v>7635104359618.8584</v>
      </c>
      <c r="AC33" s="65">
        <f t="shared" si="49"/>
        <v>61099150497659.711</v>
      </c>
      <c r="AD33" s="65">
        <f t="shared" si="49"/>
        <v>448267951280638.87</v>
      </c>
      <c r="AE33" s="65">
        <f t="shared" si="49"/>
        <v>3036342473437630.5</v>
      </c>
      <c r="AF33" s="65">
        <f t="shared" si="49"/>
        <v>1.9100890757397816E+16</v>
      </c>
      <c r="AG33" s="65">
        <f t="shared" si="49"/>
        <v>1.1216817381580717E+17</v>
      </c>
      <c r="AH33" s="65">
        <f t="shared" si="49"/>
        <v>6.1763985492679296E+17</v>
      </c>
      <c r="AI33" s="65">
        <f t="shared" si="49"/>
        <v>3.2014921542529495E+18</v>
      </c>
      <c r="AJ33" s="65">
        <f t="shared" si="49"/>
        <v>1.5675756865999784E+19</v>
      </c>
      <c r="AK33" s="65">
        <f t="shared" si="49"/>
        <v>7.2729104416041894E+19</v>
      </c>
      <c r="AL33" s="65">
        <f t="shared" si="49"/>
        <v>3.2062589952097491E+20</v>
      </c>
      <c r="AM33" s="65">
        <f t="shared" si="6"/>
        <v>1</v>
      </c>
      <c r="AN33" s="65">
        <f t="shared" si="1"/>
        <v>1.3888888888888889E-3</v>
      </c>
      <c r="AO33" s="65">
        <f t="shared" ref="AO33:BH33" si="50">AN33+1/((FACT($B$4-1-AO$10))*(($B$5*$P33)^AO$10))</f>
        <v>1.4847845544048077E-3</v>
      </c>
      <c r="AP33" s="65">
        <f t="shared" si="50"/>
        <v>1.4903021416036522E-3</v>
      </c>
      <c r="AQ33" s="65">
        <f t="shared" si="50"/>
        <v>1.4905561156979604E-3</v>
      </c>
      <c r="AR33" s="65">
        <f t="shared" si="50"/>
        <v>1.4905648835032875E-3</v>
      </c>
      <c r="AS33" s="65">
        <f t="shared" si="50"/>
        <v>1.4905650852939738E-3</v>
      </c>
      <c r="AT33" s="65">
        <f t="shared" si="50"/>
        <v>1.4905650876160762E-3</v>
      </c>
      <c r="AU33" s="65" t="e">
        <f t="shared" si="50"/>
        <v>#NUM!</v>
      </c>
      <c r="AV33" s="65" t="e">
        <f t="shared" si="50"/>
        <v>#NUM!</v>
      </c>
      <c r="AW33" s="65" t="e">
        <f t="shared" si="50"/>
        <v>#NUM!</v>
      </c>
      <c r="AX33" s="65" t="e">
        <f t="shared" si="50"/>
        <v>#NUM!</v>
      </c>
      <c r="AY33" s="65" t="e">
        <f t="shared" si="50"/>
        <v>#NUM!</v>
      </c>
      <c r="AZ33" s="65" t="e">
        <f t="shared" si="50"/>
        <v>#NUM!</v>
      </c>
      <c r="BA33" s="65" t="e">
        <f t="shared" si="50"/>
        <v>#NUM!</v>
      </c>
      <c r="BB33" s="65" t="e">
        <f t="shared" si="50"/>
        <v>#NUM!</v>
      </c>
      <c r="BC33" s="65" t="e">
        <f t="shared" si="50"/>
        <v>#NUM!</v>
      </c>
      <c r="BD33" s="65" t="e">
        <f t="shared" si="50"/>
        <v>#NUM!</v>
      </c>
      <c r="BE33" s="65" t="e">
        <f t="shared" si="50"/>
        <v>#NUM!</v>
      </c>
      <c r="BF33" s="65" t="e">
        <f t="shared" si="50"/>
        <v>#NUM!</v>
      </c>
      <c r="BG33" s="65" t="e">
        <f t="shared" si="50"/>
        <v>#NUM!</v>
      </c>
      <c r="BH33" s="65" t="e">
        <f t="shared" si="50"/>
        <v>#NUM!</v>
      </c>
      <c r="BI33" s="5">
        <f t="shared" si="8"/>
        <v>7.3611158032491968</v>
      </c>
    </row>
    <row r="34" spans="4:61" s="1" customFormat="1">
      <c r="D34" s="5"/>
      <c r="E34" s="5"/>
      <c r="F34" s="5"/>
      <c r="G34" s="5"/>
      <c r="H34" s="5"/>
      <c r="O34" s="3"/>
      <c r="P34" s="65">
        <v>11.5</v>
      </c>
      <c r="Q34" s="65">
        <f t="shared" si="3"/>
        <v>2.1606802579208542E-30</v>
      </c>
      <c r="R34" s="65">
        <f t="shared" si="4"/>
        <v>1</v>
      </c>
      <c r="S34" s="65">
        <f t="shared" ref="S34:AL34" si="51">R34+(($B$5*$P34)^S$10)/FACT(S$10)</f>
        <v>91.850000000000009</v>
      </c>
      <c r="T34" s="65">
        <f t="shared" si="51"/>
        <v>4218.7112500000012</v>
      </c>
      <c r="U34" s="65">
        <f t="shared" si="51"/>
        <v>129193.82610416671</v>
      </c>
      <c r="V34" s="65">
        <f t="shared" si="51"/>
        <v>2967691.1222294285</v>
      </c>
      <c r="W34" s="65">
        <f t="shared" si="51"/>
        <v>54543186.992825441</v>
      </c>
      <c r="X34" s="65">
        <f t="shared" si="51"/>
        <v>835482153.63343346</v>
      </c>
      <c r="Y34" s="65">
        <f t="shared" si="51"/>
        <v>10970954313.533327</v>
      </c>
      <c r="Z34" s="65">
        <f t="shared" si="51"/>
        <v>126071910029.3965</v>
      </c>
      <c r="AA34" s="65">
        <f t="shared" si="51"/>
        <v>1287952113005.6377</v>
      </c>
      <c r="AB34" s="65">
        <f t="shared" si="51"/>
        <v>11843633757044.789</v>
      </c>
      <c r="AC34" s="65">
        <f t="shared" si="51"/>
        <v>99023968062586.344</v>
      </c>
      <c r="AD34" s="65">
        <f t="shared" si="51"/>
        <v>759051749034123.87</v>
      </c>
      <c r="AE34" s="65">
        <f t="shared" si="51"/>
        <v>5371630510669831</v>
      </c>
      <c r="AF34" s="65">
        <f t="shared" si="51"/>
        <v>3.5303971974570124E+16</v>
      </c>
      <c r="AG34" s="65">
        <f t="shared" si="51"/>
        <v>2.1659418677425955E+17</v>
      </c>
      <c r="AH34" s="65">
        <f t="shared" si="51"/>
        <v>1.2459826876837463E+18</v>
      </c>
      <c r="AI34" s="65">
        <f t="shared" si="51"/>
        <v>6.7471559410735636E+18</v>
      </c>
      <c r="AJ34" s="65">
        <f t="shared" si="51"/>
        <v>3.4512799833877172E+19</v>
      </c>
      <c r="AK34" s="65">
        <f t="shared" si="51"/>
        <v>1.6727641813183549E+20</v>
      </c>
      <c r="AL34" s="65">
        <f t="shared" si="51"/>
        <v>7.7035515425031127E+20</v>
      </c>
      <c r="AM34" s="65">
        <f t="shared" si="6"/>
        <v>1</v>
      </c>
      <c r="AN34" s="65">
        <f t="shared" si="1"/>
        <v>1.3888888888888889E-3</v>
      </c>
      <c r="AO34" s="65">
        <f t="shared" ref="AO34:BH34" si="52">AN34+1/((FACT($B$4-1-AO$10))*(($B$5*$P34)^AO$10))</f>
        <v>1.4806151776432458E-3</v>
      </c>
      <c r="AP34" s="65">
        <f t="shared" si="52"/>
        <v>1.4856634048724345E-3</v>
      </c>
      <c r="AQ34" s="65">
        <f t="shared" si="52"/>
        <v>1.4858856713437251E-3</v>
      </c>
      <c r="AR34" s="65">
        <f t="shared" si="52"/>
        <v>1.4858930109079944E-3</v>
      </c>
      <c r="AS34" s="65">
        <f t="shared" si="52"/>
        <v>1.4858931724834323E-3</v>
      </c>
      <c r="AT34" s="65">
        <f t="shared" si="52"/>
        <v>1.4858931742619181E-3</v>
      </c>
      <c r="AU34" s="65" t="e">
        <f t="shared" si="52"/>
        <v>#NUM!</v>
      </c>
      <c r="AV34" s="65" t="e">
        <f t="shared" si="52"/>
        <v>#NUM!</v>
      </c>
      <c r="AW34" s="65" t="e">
        <f t="shared" si="52"/>
        <v>#NUM!</v>
      </c>
      <c r="AX34" s="65" t="e">
        <f t="shared" si="52"/>
        <v>#NUM!</v>
      </c>
      <c r="AY34" s="65" t="e">
        <f t="shared" si="52"/>
        <v>#NUM!</v>
      </c>
      <c r="AZ34" s="65" t="e">
        <f t="shared" si="52"/>
        <v>#NUM!</v>
      </c>
      <c r="BA34" s="65" t="e">
        <f t="shared" si="52"/>
        <v>#NUM!</v>
      </c>
      <c r="BB34" s="65" t="e">
        <f t="shared" si="52"/>
        <v>#NUM!</v>
      </c>
      <c r="BC34" s="65" t="e">
        <f t="shared" si="52"/>
        <v>#NUM!</v>
      </c>
      <c r="BD34" s="65" t="e">
        <f t="shared" si="52"/>
        <v>#NUM!</v>
      </c>
      <c r="BE34" s="65" t="e">
        <f t="shared" si="52"/>
        <v>#NUM!</v>
      </c>
      <c r="BF34" s="65" t="e">
        <f t="shared" si="52"/>
        <v>#NUM!</v>
      </c>
      <c r="BG34" s="65" t="e">
        <f t="shared" si="52"/>
        <v>#NUM!</v>
      </c>
      <c r="BH34" s="65" t="e">
        <f t="shared" si="52"/>
        <v>#NUM!</v>
      </c>
      <c r="BI34" s="5">
        <f t="shared" si="8"/>
        <v>7.3842604652063306</v>
      </c>
    </row>
    <row r="35" spans="4:61" s="1" customFormat="1">
      <c r="D35" s="5"/>
      <c r="E35" s="5"/>
      <c r="F35" s="5"/>
      <c r="G35" s="5"/>
      <c r="H35" s="5"/>
      <c r="O35" s="3"/>
      <c r="P35" s="66">
        <v>12</v>
      </c>
      <c r="Q35" s="65">
        <f t="shared" si="3"/>
        <v>5.3706609282739817E-32</v>
      </c>
      <c r="R35" s="65">
        <f t="shared" si="4"/>
        <v>1</v>
      </c>
      <c r="S35" s="65">
        <f t="shared" ref="S35:AL35" si="53">R35+(($B$5*$P35)^S$10)/FACT(S$10)</f>
        <v>95.800000000000011</v>
      </c>
      <c r="T35" s="65">
        <f t="shared" si="53"/>
        <v>4589.3200000000015</v>
      </c>
      <c r="U35" s="65">
        <f t="shared" si="53"/>
        <v>146584.55200000005</v>
      </c>
      <c r="V35" s="65">
        <f t="shared" si="53"/>
        <v>3511871.5504000024</v>
      </c>
      <c r="W35" s="65">
        <f t="shared" si="53"/>
        <v>67317713.040064052</v>
      </c>
      <c r="X35" s="65">
        <f t="shared" si="53"/>
        <v>1075450008.5767562</v>
      </c>
      <c r="Y35" s="65">
        <f t="shared" si="53"/>
        <v>14728441668.130817</v>
      </c>
      <c r="Z35" s="65">
        <f t="shared" si="53"/>
        <v>176516392833.84647</v>
      </c>
      <c r="AA35" s="65">
        <f t="shared" si="53"/>
        <v>1880682811779.3848</v>
      </c>
      <c r="AB35" s="65">
        <f t="shared" si="53"/>
        <v>18036180463383.09</v>
      </c>
      <c r="AC35" s="65">
        <f t="shared" si="53"/>
        <v>157267196588113.25</v>
      </c>
      <c r="AD35" s="65">
        <f t="shared" si="53"/>
        <v>1257192223973481.5</v>
      </c>
      <c r="AE35" s="65">
        <f t="shared" si="53"/>
        <v>9278183962137552</v>
      </c>
      <c r="AF35" s="65">
        <f t="shared" si="53"/>
        <v>6.359175658913428E+16</v>
      </c>
      <c r="AG35" s="65">
        <f t="shared" si="53"/>
        <v>4.068535355917536E+17</v>
      </c>
      <c r="AH35" s="65">
        <f t="shared" si="53"/>
        <v>2.4406795761822735E+18</v>
      </c>
      <c r="AI35" s="65">
        <f t="shared" si="53"/>
        <v>1.3782250673122353E+19</v>
      </c>
      <c r="AJ35" s="65">
        <f t="shared" si="53"/>
        <v>7.3514525117006774E+19</v>
      </c>
      <c r="AK35" s="65">
        <f t="shared" si="53"/>
        <v>3.7154713655280914E+20</v>
      </c>
      <c r="AL35" s="65">
        <f t="shared" si="53"/>
        <v>1.7842217147585124E+21</v>
      </c>
      <c r="AM35" s="65">
        <f t="shared" si="6"/>
        <v>1</v>
      </c>
      <c r="AN35" s="65">
        <f t="shared" si="1"/>
        <v>1.3888888888888889E-3</v>
      </c>
      <c r="AO35" s="65">
        <f t="shared" ref="AO35:BH35" si="54">AN35+1/((FACT($B$4-1-AO$10))*(($B$5*$P35)^AO$10))</f>
        <v>1.4767932489451478E-3</v>
      </c>
      <c r="AP35" s="65">
        <f t="shared" si="54"/>
        <v>1.4814295548552881E-3</v>
      </c>
      <c r="AQ35" s="65">
        <f t="shared" si="54"/>
        <v>1.4816251795772349E-3</v>
      </c>
      <c r="AR35" s="65">
        <f t="shared" si="54"/>
        <v>1.4816313702329927E-3</v>
      </c>
      <c r="AS35" s="65">
        <f t="shared" si="54"/>
        <v>1.4816315008375446E-3</v>
      </c>
      <c r="AT35" s="65">
        <f t="shared" si="54"/>
        <v>1.4816315022152297E-3</v>
      </c>
      <c r="AU35" s="65" t="e">
        <f t="shared" si="54"/>
        <v>#NUM!</v>
      </c>
      <c r="AV35" s="65" t="e">
        <f t="shared" si="54"/>
        <v>#NUM!</v>
      </c>
      <c r="AW35" s="65" t="e">
        <f t="shared" si="54"/>
        <v>#NUM!</v>
      </c>
      <c r="AX35" s="65" t="e">
        <f t="shared" si="54"/>
        <v>#NUM!</v>
      </c>
      <c r="AY35" s="65" t="e">
        <f t="shared" si="54"/>
        <v>#NUM!</v>
      </c>
      <c r="AZ35" s="65" t="e">
        <f t="shared" si="54"/>
        <v>#NUM!</v>
      </c>
      <c r="BA35" s="65" t="e">
        <f t="shared" si="54"/>
        <v>#NUM!</v>
      </c>
      <c r="BB35" s="65" t="e">
        <f t="shared" si="54"/>
        <v>#NUM!</v>
      </c>
      <c r="BC35" s="65" t="e">
        <f t="shared" si="54"/>
        <v>#NUM!</v>
      </c>
      <c r="BD35" s="65" t="e">
        <f t="shared" si="54"/>
        <v>#NUM!</v>
      </c>
      <c r="BE35" s="65" t="e">
        <f t="shared" si="54"/>
        <v>#NUM!</v>
      </c>
      <c r="BF35" s="65" t="e">
        <f t="shared" si="54"/>
        <v>#NUM!</v>
      </c>
      <c r="BG35" s="65" t="e">
        <f t="shared" si="54"/>
        <v>#NUM!</v>
      </c>
      <c r="BH35" s="65" t="e">
        <f t="shared" si="54"/>
        <v>#NUM!</v>
      </c>
      <c r="BI35" s="5">
        <f t="shared" si="8"/>
        <v>7.405500089473894</v>
      </c>
    </row>
    <row r="36" spans="4:61" s="1" customFormat="1">
      <c r="D36" s="5"/>
      <c r="E36" s="5"/>
      <c r="F36" s="5"/>
      <c r="G36" s="5"/>
      <c r="H36" s="5"/>
      <c r="O36" s="3"/>
      <c r="P36" s="65">
        <v>12.5</v>
      </c>
      <c r="Q36" s="65">
        <f t="shared" si="3"/>
        <v>1.3211043808430305E-33</v>
      </c>
      <c r="R36" s="65">
        <f t="shared" si="4"/>
        <v>1</v>
      </c>
      <c r="S36" s="65">
        <f t="shared" ref="S36:AL36" si="55">R36+(($B$5*$P36)^S$10)/FACT(S$10)</f>
        <v>99.75</v>
      </c>
      <c r="T36" s="65">
        <f t="shared" si="55"/>
        <v>4975.53125</v>
      </c>
      <c r="U36" s="65">
        <f t="shared" si="55"/>
        <v>165469.99739583334</v>
      </c>
      <c r="V36" s="65">
        <f t="shared" si="55"/>
        <v>4127677.1303710938</v>
      </c>
      <c r="W36" s="65">
        <f t="shared" si="55"/>
        <v>82381268.006632492</v>
      </c>
      <c r="X36" s="65">
        <f t="shared" si="55"/>
        <v>1370304951.1784346</v>
      </c>
      <c r="Y36" s="65">
        <f t="shared" si="55"/>
        <v>19539228338.780643</v>
      </c>
      <c r="Z36" s="65">
        <f t="shared" si="55"/>
        <v>243811876404.49536</v>
      </c>
      <c r="AA36" s="65">
        <f t="shared" si="55"/>
        <v>2704581209347.7539</v>
      </c>
      <c r="AB36" s="65">
        <f t="shared" si="55"/>
        <v>27004678372162.434</v>
      </c>
      <c r="AC36" s="65">
        <f t="shared" si="55"/>
        <v>245153277901976.06</v>
      </c>
      <c r="AD36" s="65">
        <f t="shared" si="55"/>
        <v>2040334461532733.7</v>
      </c>
      <c r="AE36" s="65">
        <f t="shared" si="55"/>
        <v>1.5676806914112528E+16</v>
      </c>
      <c r="AF36" s="65">
        <f t="shared" si="55"/>
        <v>1.1186263939213074E+17</v>
      </c>
      <c r="AG36" s="65">
        <f t="shared" si="55"/>
        <v>7.4508603653908378E+17</v>
      </c>
      <c r="AH36" s="65">
        <f t="shared" si="55"/>
        <v>4.6532616908054344E+18</v>
      </c>
      <c r="AI36" s="65">
        <f t="shared" si="55"/>
        <v>2.7355164388382032E+19</v>
      </c>
      <c r="AJ36" s="65">
        <f t="shared" si="55"/>
        <v>1.5190032502092032E+20</v>
      </c>
      <c r="AK36" s="65">
        <f t="shared" si="55"/>
        <v>7.9920740988740213E+20</v>
      </c>
      <c r="AL36" s="65">
        <f t="shared" si="55"/>
        <v>3.995286141415656E+21</v>
      </c>
      <c r="AM36" s="65">
        <f t="shared" si="6"/>
        <v>1</v>
      </c>
      <c r="AN36" s="65">
        <f t="shared" si="1"/>
        <v>1.3888888888888889E-3</v>
      </c>
      <c r="AO36" s="65">
        <f t="shared" ref="AO36:BH36" si="56">AN36+1/((FACT($B$4-1-AO$10))*(($B$5*$P36)^AO$10))</f>
        <v>1.4732770745428973E-3</v>
      </c>
      <c r="AP36" s="65">
        <f t="shared" si="56"/>
        <v>1.4775498940696825E-3</v>
      </c>
      <c r="AQ36" s="65">
        <f t="shared" si="56"/>
        <v>1.4777229703036789E-3</v>
      </c>
      <c r="AR36" s="65">
        <f t="shared" si="56"/>
        <v>1.477728228315851E-3</v>
      </c>
      <c r="AS36" s="65">
        <f t="shared" si="56"/>
        <v>1.4777283348072368E-3</v>
      </c>
      <c r="AT36" s="65">
        <f t="shared" si="56"/>
        <v>1.4777283358856307E-3</v>
      </c>
      <c r="AU36" s="65" t="e">
        <f t="shared" si="56"/>
        <v>#NUM!</v>
      </c>
      <c r="AV36" s="65" t="e">
        <f t="shared" si="56"/>
        <v>#NUM!</v>
      </c>
      <c r="AW36" s="65" t="e">
        <f t="shared" si="56"/>
        <v>#NUM!</v>
      </c>
      <c r="AX36" s="65" t="e">
        <f t="shared" si="56"/>
        <v>#NUM!</v>
      </c>
      <c r="AY36" s="65" t="e">
        <f t="shared" si="56"/>
        <v>#NUM!</v>
      </c>
      <c r="AZ36" s="65" t="e">
        <f t="shared" si="56"/>
        <v>#NUM!</v>
      </c>
      <c r="BA36" s="65" t="e">
        <f t="shared" si="56"/>
        <v>#NUM!</v>
      </c>
      <c r="BB36" s="65" t="e">
        <f t="shared" si="56"/>
        <v>#NUM!</v>
      </c>
      <c r="BC36" s="65" t="e">
        <f t="shared" si="56"/>
        <v>#NUM!</v>
      </c>
      <c r="BD36" s="65" t="e">
        <f t="shared" si="56"/>
        <v>#NUM!</v>
      </c>
      <c r="BE36" s="65" t="e">
        <f t="shared" si="56"/>
        <v>#NUM!</v>
      </c>
      <c r="BF36" s="65" t="e">
        <f t="shared" si="56"/>
        <v>#NUM!</v>
      </c>
      <c r="BG36" s="65" t="e">
        <f t="shared" si="56"/>
        <v>#NUM!</v>
      </c>
      <c r="BH36" s="65" t="e">
        <f t="shared" si="56"/>
        <v>#NUM!</v>
      </c>
      <c r="BI36" s="5">
        <f t="shared" si="8"/>
        <v>7.4250604497249224</v>
      </c>
    </row>
    <row r="37" spans="4:61" s="1" customFormat="1">
      <c r="D37" s="5"/>
      <c r="E37" s="5"/>
      <c r="F37" s="5"/>
      <c r="G37" s="5"/>
      <c r="H37" s="5"/>
      <c r="O37" s="3"/>
      <c r="P37" s="66">
        <v>13</v>
      </c>
      <c r="Q37" s="65">
        <f t="shared" si="3"/>
        <v>3.2186515670819562E-35</v>
      </c>
      <c r="R37" s="65">
        <f t="shared" si="4"/>
        <v>1</v>
      </c>
      <c r="S37" s="65">
        <f t="shared" ref="S37:AL37" si="57">R37+(($B$5*$P37)^S$10)/FACT(S$10)</f>
        <v>103.7</v>
      </c>
      <c r="T37" s="65">
        <f t="shared" si="57"/>
        <v>5377.3450000000003</v>
      </c>
      <c r="U37" s="65">
        <f t="shared" si="57"/>
        <v>185911.79216666671</v>
      </c>
      <c r="V37" s="65">
        <f t="shared" si="57"/>
        <v>4821133.7231708346</v>
      </c>
      <c r="W37" s="65">
        <f t="shared" si="57"/>
        <v>100028592.18599643</v>
      </c>
      <c r="X37" s="65">
        <f t="shared" si="57"/>
        <v>1729662922.8746948</v>
      </c>
      <c r="Y37" s="65">
        <f t="shared" si="57"/>
        <v>25638726603.121738</v>
      </c>
      <c r="Z37" s="65">
        <f t="shared" si="57"/>
        <v>332571331598.29321</v>
      </c>
      <c r="AA37" s="65">
        <f t="shared" si="57"/>
        <v>3835013390820.9717</v>
      </c>
      <c r="AB37" s="65">
        <f t="shared" si="57"/>
        <v>39805093339037.883</v>
      </c>
      <c r="AC37" s="65">
        <f t="shared" si="57"/>
        <v>375634839764663.06</v>
      </c>
      <c r="AD37" s="65">
        <f t="shared" si="57"/>
        <v>3249777752923971.5</v>
      </c>
      <c r="AE37" s="65">
        <f t="shared" si="57"/>
        <v>2.5955506766882512E+16</v>
      </c>
      <c r="AF37" s="65">
        <f t="shared" si="57"/>
        <v>1.9251824746213555E+17</v>
      </c>
      <c r="AG37" s="65">
        <f t="shared" si="57"/>
        <v>1.3329178120889677E+18</v>
      </c>
      <c r="AH37" s="65">
        <f t="shared" si="57"/>
        <v>8.6528575175374479E+18</v>
      </c>
      <c r="AI37" s="65">
        <f t="shared" si="57"/>
        <v>5.2873905032217379E+19</v>
      </c>
      <c r="AJ37" s="65">
        <f t="shared" si="57"/>
        <v>3.0517954835208569E+20</v>
      </c>
      <c r="AK37" s="65">
        <f t="shared" si="57"/>
        <v>1.6689579467179001E+21</v>
      </c>
      <c r="AL37" s="65">
        <f t="shared" si="57"/>
        <v>8.671960022326357E+21</v>
      </c>
      <c r="AM37" s="65">
        <f t="shared" si="6"/>
        <v>1</v>
      </c>
      <c r="AN37" s="65">
        <f t="shared" si="1"/>
        <v>1.3888888888888889E-3</v>
      </c>
      <c r="AO37" s="65">
        <f t="shared" ref="AO37:BH37" si="58">AN37+1/((FACT($B$4-1-AO$10))*(($B$5*$P37)^AO$10))</f>
        <v>1.4700313750946664E-3</v>
      </c>
      <c r="AP37" s="65">
        <f t="shared" si="58"/>
        <v>1.4739818369352592E-3</v>
      </c>
      <c r="AQ37" s="65">
        <f t="shared" si="58"/>
        <v>1.4741357010770544E-3</v>
      </c>
      <c r="AR37" s="65">
        <f t="shared" si="58"/>
        <v>1.4741401956478955E-3</v>
      </c>
      <c r="AS37" s="65">
        <f t="shared" si="58"/>
        <v>1.4741402831760521E-3</v>
      </c>
      <c r="AT37" s="65">
        <f t="shared" si="58"/>
        <v>1.4741402840283224E-3</v>
      </c>
      <c r="AU37" s="65" t="e">
        <f t="shared" si="58"/>
        <v>#NUM!</v>
      </c>
      <c r="AV37" s="65" t="e">
        <f t="shared" si="58"/>
        <v>#NUM!</v>
      </c>
      <c r="AW37" s="65" t="e">
        <f t="shared" si="58"/>
        <v>#NUM!</v>
      </c>
      <c r="AX37" s="65" t="e">
        <f t="shared" si="58"/>
        <v>#NUM!</v>
      </c>
      <c r="AY37" s="65" t="e">
        <f t="shared" si="58"/>
        <v>#NUM!</v>
      </c>
      <c r="AZ37" s="65" t="e">
        <f t="shared" si="58"/>
        <v>#NUM!</v>
      </c>
      <c r="BA37" s="65" t="e">
        <f t="shared" si="58"/>
        <v>#NUM!</v>
      </c>
      <c r="BB37" s="65" t="e">
        <f t="shared" si="58"/>
        <v>#NUM!</v>
      </c>
      <c r="BC37" s="65" t="e">
        <f t="shared" si="58"/>
        <v>#NUM!</v>
      </c>
      <c r="BD37" s="65" t="e">
        <f t="shared" si="58"/>
        <v>#NUM!</v>
      </c>
      <c r="BE37" s="65" t="e">
        <f t="shared" si="58"/>
        <v>#NUM!</v>
      </c>
      <c r="BF37" s="65" t="e">
        <f t="shared" si="58"/>
        <v>#NUM!</v>
      </c>
      <c r="BG37" s="65" t="e">
        <f t="shared" si="58"/>
        <v>#NUM!</v>
      </c>
      <c r="BH37" s="65" t="e">
        <f t="shared" si="58"/>
        <v>#NUM!</v>
      </c>
      <c r="BI37" s="5">
        <f t="shared" si="8"/>
        <v>7.4431330186831897</v>
      </c>
    </row>
    <row r="38" spans="4:61" s="1" customFormat="1">
      <c r="D38" s="5"/>
      <c r="E38" s="5"/>
      <c r="F38" s="5"/>
      <c r="G38" s="5"/>
      <c r="H38" s="5"/>
      <c r="O38" s="3"/>
      <c r="P38" s="65">
        <v>13.5</v>
      </c>
      <c r="Q38" s="65">
        <f t="shared" si="3"/>
        <v>7.7723662737018832E-37</v>
      </c>
      <c r="R38" s="65">
        <f t="shared" si="4"/>
        <v>1</v>
      </c>
      <c r="S38" s="65">
        <f t="shared" ref="S38:AL38" si="59">R38+(($B$5*$P38)^S$10)/FACT(S$10)</f>
        <v>107.65</v>
      </c>
      <c r="T38" s="65">
        <f t="shared" si="59"/>
        <v>5794.7612500000005</v>
      </c>
      <c r="U38" s="65">
        <f t="shared" si="59"/>
        <v>207971.56618750005</v>
      </c>
      <c r="V38" s="65">
        <f t="shared" si="59"/>
        <v>5598510.6278335955</v>
      </c>
      <c r="W38" s="65">
        <f t="shared" si="59"/>
        <v>120578708.81274481</v>
      </c>
      <c r="X38" s="65">
        <f t="shared" si="59"/>
        <v>2164351731.549542</v>
      </c>
      <c r="Y38" s="65">
        <f t="shared" si="59"/>
        <v>33302693570.818031</v>
      </c>
      <c r="Z38" s="65">
        <f t="shared" si="59"/>
        <v>448415713215.5661</v>
      </c>
      <c r="AA38" s="65">
        <f t="shared" si="59"/>
        <v>5367504996005.8311</v>
      </c>
      <c r="AB38" s="65">
        <f t="shared" si="59"/>
        <v>57829592196964.008</v>
      </c>
      <c r="AC38" s="65">
        <f t="shared" si="59"/>
        <v>566473374013526.75</v>
      </c>
      <c r="AD38" s="65">
        <f t="shared" si="59"/>
        <v>5087044984908228</v>
      </c>
      <c r="AE38" s="65">
        <f t="shared" si="59"/>
        <v>4.2173119008132848E+16</v>
      </c>
      <c r="AF38" s="65">
        <f t="shared" si="59"/>
        <v>3.246895329064832E+17</v>
      </c>
      <c r="AG38" s="65">
        <f t="shared" si="59"/>
        <v>2.3333812357237545E+18</v>
      </c>
      <c r="AH38" s="65">
        <f t="shared" si="59"/>
        <v>1.572256686731513E+19</v>
      </c>
      <c r="AI38" s="65">
        <f t="shared" si="59"/>
        <v>9.9720016726681027E+19</v>
      </c>
      <c r="AJ38" s="65">
        <f t="shared" si="59"/>
        <v>5.9740490714342398E+20</v>
      </c>
      <c r="AK38" s="65">
        <f t="shared" si="59"/>
        <v>3.3909887788774054E+21</v>
      </c>
      <c r="AL38" s="65">
        <f t="shared" si="59"/>
        <v>1.8287774774898861E+22</v>
      </c>
      <c r="AM38" s="65">
        <f t="shared" si="6"/>
        <v>1</v>
      </c>
      <c r="AN38" s="65">
        <f t="shared" si="1"/>
        <v>1.3888888888888889E-3</v>
      </c>
      <c r="AO38" s="65">
        <f t="shared" ref="AO38:BH38" si="60">AN38+1/((FACT($B$4-1-AO$10))*(($B$5*$P38)^AO$10))</f>
        <v>1.4670260978277855E-3</v>
      </c>
      <c r="AP38" s="65">
        <f t="shared" si="60"/>
        <v>1.470689351880242E-3</v>
      </c>
      <c r="AQ38" s="65">
        <f t="shared" si="60"/>
        <v>1.4708267453749427E-3</v>
      </c>
      <c r="AR38" s="65">
        <f t="shared" si="60"/>
        <v>1.4708306101708555E-3</v>
      </c>
      <c r="AS38" s="65">
        <f t="shared" si="60"/>
        <v>1.4708306826471034E-3</v>
      </c>
      <c r="AT38" s="65">
        <f t="shared" si="60"/>
        <v>1.4708306833266743E-3</v>
      </c>
      <c r="AU38" s="65" t="e">
        <f t="shared" si="60"/>
        <v>#NUM!</v>
      </c>
      <c r="AV38" s="65" t="e">
        <f t="shared" si="60"/>
        <v>#NUM!</v>
      </c>
      <c r="AW38" s="65" t="e">
        <f t="shared" si="60"/>
        <v>#NUM!</v>
      </c>
      <c r="AX38" s="65" t="e">
        <f t="shared" si="60"/>
        <v>#NUM!</v>
      </c>
      <c r="AY38" s="65" t="e">
        <f t="shared" si="60"/>
        <v>#NUM!</v>
      </c>
      <c r="AZ38" s="65" t="e">
        <f t="shared" si="60"/>
        <v>#NUM!</v>
      </c>
      <c r="BA38" s="65" t="e">
        <f t="shared" si="60"/>
        <v>#NUM!</v>
      </c>
      <c r="BB38" s="65" t="e">
        <f t="shared" si="60"/>
        <v>#NUM!</v>
      </c>
      <c r="BC38" s="65" t="e">
        <f t="shared" si="60"/>
        <v>#NUM!</v>
      </c>
      <c r="BD38" s="65" t="e">
        <f t="shared" si="60"/>
        <v>#NUM!</v>
      </c>
      <c r="BE38" s="65" t="e">
        <f t="shared" si="60"/>
        <v>#NUM!</v>
      </c>
      <c r="BF38" s="65" t="e">
        <f t="shared" si="60"/>
        <v>#NUM!</v>
      </c>
      <c r="BG38" s="65" t="e">
        <f t="shared" si="60"/>
        <v>#NUM!</v>
      </c>
      <c r="BH38" s="65" t="e">
        <f t="shared" si="60"/>
        <v>#NUM!</v>
      </c>
      <c r="BI38" s="5">
        <f t="shared" si="8"/>
        <v>7.4598812403108337</v>
      </c>
    </row>
    <row r="39" spans="4:61" s="1" customFormat="1">
      <c r="D39" s="5"/>
      <c r="E39" s="5"/>
      <c r="F39" s="5"/>
      <c r="G39" s="5"/>
      <c r="H39" s="5"/>
      <c r="O39" s="3"/>
      <c r="P39" s="66">
        <v>14</v>
      </c>
      <c r="Q39" s="65">
        <f t="shared" si="3"/>
        <v>1.8614683574408905E-38</v>
      </c>
      <c r="R39" s="65">
        <f t="shared" si="4"/>
        <v>1</v>
      </c>
      <c r="S39" s="65">
        <f t="shared" ref="S39:AL39" si="61">R39+(($B$5*$P39)^S$10)/FACT(S$10)</f>
        <v>111.60000000000001</v>
      </c>
      <c r="T39" s="65">
        <f t="shared" si="61"/>
        <v>6227.7800000000016</v>
      </c>
      <c r="U39" s="65">
        <f t="shared" si="61"/>
        <v>231710.94933333338</v>
      </c>
      <c r="V39" s="65">
        <f t="shared" si="61"/>
        <v>6466320.5814000033</v>
      </c>
      <c r="W39" s="65">
        <f t="shared" si="61"/>
        <v>144375885.64271474</v>
      </c>
      <c r="X39" s="65">
        <f t="shared" si="61"/>
        <v>2686508868.2729502</v>
      </c>
      <c r="Y39" s="65">
        <f t="shared" si="61"/>
        <v>42852209993.830666</v>
      </c>
      <c r="Z39" s="65">
        <f t="shared" si="61"/>
        <v>598143028054.66626</v>
      </c>
      <c r="AA39" s="65">
        <f t="shared" si="61"/>
        <v>7422050192224.4902</v>
      </c>
      <c r="AB39" s="65">
        <f t="shared" si="61"/>
        <v>82894463427942.766</v>
      </c>
      <c r="AC39" s="65">
        <f t="shared" si="61"/>
        <v>841735272870710.12</v>
      </c>
      <c r="AD39" s="65">
        <f t="shared" si="61"/>
        <v>7835718066568218</v>
      </c>
      <c r="AE39" s="65">
        <f t="shared" si="61"/>
        <v>6.7338371680640864E+16</v>
      </c>
      <c r="AF39" s="65">
        <f t="shared" si="61"/>
        <v>5.3740933523181478E+17</v>
      </c>
      <c r="AG39" s="65">
        <f t="shared" si="61"/>
        <v>4.0033992398158044E+18</v>
      </c>
      <c r="AH39" s="65">
        <f t="shared" si="61"/>
        <v>2.7962054455252636E+19</v>
      </c>
      <c r="AI39" s="65">
        <f t="shared" si="61"/>
        <v>1.8383424662156522E+20</v>
      </c>
      <c r="AJ39" s="65">
        <f t="shared" si="61"/>
        <v>1.1415822718212414E+21</v>
      </c>
      <c r="AK39" s="65">
        <f t="shared" si="61"/>
        <v>6.7166839342993569E+21</v>
      </c>
      <c r="AL39" s="65">
        <f t="shared" si="61"/>
        <v>3.7546996127803342E+22</v>
      </c>
      <c r="AM39" s="65">
        <f t="shared" si="6"/>
        <v>1</v>
      </c>
      <c r="AN39" s="65">
        <f t="shared" si="1"/>
        <v>1.3888888888888889E-3</v>
      </c>
      <c r="AO39" s="65">
        <f t="shared" ref="AO39:BH39" si="62">AN39+1/((FACT($B$4-1-AO$10))*(($B$5*$P39)^AO$10))</f>
        <v>1.464235483222825E-3</v>
      </c>
      <c r="AP39" s="65">
        <f t="shared" si="62"/>
        <v>1.4676417487894586E-3</v>
      </c>
      <c r="AQ39" s="65">
        <f t="shared" si="62"/>
        <v>1.4677649410341832E-3</v>
      </c>
      <c r="AR39" s="65">
        <f t="shared" si="62"/>
        <v>1.467768282595975E-3</v>
      </c>
      <c r="AS39" s="65">
        <f t="shared" si="62"/>
        <v>1.4677683430220471E-3</v>
      </c>
      <c r="AT39" s="65">
        <f t="shared" si="62"/>
        <v>1.467768343568395E-3</v>
      </c>
      <c r="AU39" s="65" t="e">
        <f t="shared" si="62"/>
        <v>#NUM!</v>
      </c>
      <c r="AV39" s="65" t="e">
        <f t="shared" si="62"/>
        <v>#NUM!</v>
      </c>
      <c r="AW39" s="65" t="e">
        <f t="shared" si="62"/>
        <v>#NUM!</v>
      </c>
      <c r="AX39" s="65" t="e">
        <f t="shared" si="62"/>
        <v>#NUM!</v>
      </c>
      <c r="AY39" s="65" t="e">
        <f t="shared" si="62"/>
        <v>#NUM!</v>
      </c>
      <c r="AZ39" s="65" t="e">
        <f t="shared" si="62"/>
        <v>#NUM!</v>
      </c>
      <c r="BA39" s="65" t="e">
        <f t="shared" si="62"/>
        <v>#NUM!</v>
      </c>
      <c r="BB39" s="65" t="e">
        <f t="shared" si="62"/>
        <v>#NUM!</v>
      </c>
      <c r="BC39" s="65" t="e">
        <f t="shared" si="62"/>
        <v>#NUM!</v>
      </c>
      <c r="BD39" s="65" t="e">
        <f t="shared" si="62"/>
        <v>#NUM!</v>
      </c>
      <c r="BE39" s="65" t="e">
        <f t="shared" si="62"/>
        <v>#NUM!</v>
      </c>
      <c r="BF39" s="65" t="e">
        <f t="shared" si="62"/>
        <v>#NUM!</v>
      </c>
      <c r="BG39" s="65" t="e">
        <f t="shared" si="62"/>
        <v>#NUM!</v>
      </c>
      <c r="BH39" s="65" t="e">
        <f t="shared" si="62"/>
        <v>#NUM!</v>
      </c>
      <c r="BI39" s="5">
        <f t="shared" si="8"/>
        <v>7.4754454749629504</v>
      </c>
    </row>
    <row r="40" spans="4:61" s="1" customFormat="1">
      <c r="D40" s="5"/>
      <c r="E40" s="5"/>
      <c r="F40" s="5"/>
      <c r="G40" s="5"/>
      <c r="H40" s="5"/>
      <c r="O40" s="3"/>
      <c r="P40" s="65">
        <v>14.5</v>
      </c>
      <c r="Q40" s="65">
        <f t="shared" si="3"/>
        <v>4.4241745585647587E-40</v>
      </c>
      <c r="R40" s="65">
        <f t="shared" si="4"/>
        <v>1</v>
      </c>
      <c r="S40" s="65">
        <f t="shared" ref="S40:AL40" si="63">R40+(($B$5*$P40)^S$10)/FACT(S$10)</f>
        <v>115.55000000000001</v>
      </c>
      <c r="T40" s="65">
        <f t="shared" si="63"/>
        <v>6676.4012500000017</v>
      </c>
      <c r="U40" s="65">
        <f t="shared" si="63"/>
        <v>257191.57147916674</v>
      </c>
      <c r="V40" s="65">
        <f t="shared" si="63"/>
        <v>7431319.7589169312</v>
      </c>
      <c r="W40" s="65">
        <f t="shared" si="63"/>
        <v>171790596.53311613</v>
      </c>
      <c r="X40" s="65">
        <f t="shared" si="63"/>
        <v>3309683122.2805367</v>
      </c>
      <c r="Y40" s="65">
        <f t="shared" si="63"/>
        <v>54659052954.332962</v>
      </c>
      <c r="Z40" s="65">
        <f t="shared" si="63"/>
        <v>789917842237.03381</v>
      </c>
      <c r="AA40" s="65">
        <f t="shared" si="63"/>
        <v>10148128321385.187</v>
      </c>
      <c r="AB40" s="65">
        <f t="shared" si="63"/>
        <v>117346429360027.3</v>
      </c>
      <c r="AC40" s="65">
        <f t="shared" si="63"/>
        <v>1233670555176068.7</v>
      </c>
      <c r="AD40" s="65">
        <f t="shared" si="63"/>
        <v>1.1889914606195032E+16</v>
      </c>
      <c r="AE40" s="65">
        <f t="shared" si="63"/>
        <v>1.0578781891728909E+17</v>
      </c>
      <c r="AF40" s="65">
        <f t="shared" si="63"/>
        <v>8.7407388597699085E+17</v>
      </c>
      <c r="AG40" s="65">
        <f t="shared" si="63"/>
        <v>6.7412184847562465E+18</v>
      </c>
      <c r="AH40" s="65">
        <f t="shared" si="63"/>
        <v>4.8746306846641488E+19</v>
      </c>
      <c r="AI40" s="65">
        <f t="shared" si="63"/>
        <v>3.3178647577922699E+20</v>
      </c>
      <c r="AJ40" s="65">
        <f t="shared" si="63"/>
        <v>2.1330226619585428E+21</v>
      </c>
      <c r="AK40" s="65">
        <f t="shared" si="63"/>
        <v>1.2992580826529102E+22</v>
      </c>
      <c r="AL40" s="65">
        <f t="shared" si="63"/>
        <v>7.5190700214106991E+22</v>
      </c>
      <c r="AM40" s="65">
        <f t="shared" si="6"/>
        <v>1</v>
      </c>
      <c r="AN40" s="65">
        <f t="shared" si="1"/>
        <v>1.3888888888888889E-3</v>
      </c>
      <c r="AO40" s="65">
        <f t="shared" ref="AO40:BH40" si="64">AN40+1/((FACT($B$4-1-AO$10))*(($B$5*$P40)^AO$10))</f>
        <v>1.4616373247975168E-3</v>
      </c>
      <c r="AP40" s="65">
        <f t="shared" si="64"/>
        <v>1.4648127257538078E-3</v>
      </c>
      <c r="AQ40" s="65">
        <f t="shared" si="64"/>
        <v>1.4649236083712251E-3</v>
      </c>
      <c r="AR40" s="65">
        <f t="shared" si="64"/>
        <v>1.4649265123245403E-3</v>
      </c>
      <c r="AS40" s="65">
        <f t="shared" si="64"/>
        <v>1.4649265630264751E-3</v>
      </c>
      <c r="AT40" s="65">
        <f t="shared" si="64"/>
        <v>1.4649265634690935E-3</v>
      </c>
      <c r="AU40" s="65" t="e">
        <f t="shared" si="64"/>
        <v>#NUM!</v>
      </c>
      <c r="AV40" s="65" t="e">
        <f t="shared" si="64"/>
        <v>#NUM!</v>
      </c>
      <c r="AW40" s="65" t="e">
        <f t="shared" si="64"/>
        <v>#NUM!</v>
      </c>
      <c r="AX40" s="65" t="e">
        <f t="shared" si="64"/>
        <v>#NUM!</v>
      </c>
      <c r="AY40" s="65" t="e">
        <f t="shared" si="64"/>
        <v>#NUM!</v>
      </c>
      <c r="AZ40" s="65" t="e">
        <f t="shared" si="64"/>
        <v>#NUM!</v>
      </c>
      <c r="BA40" s="65" t="e">
        <f t="shared" si="64"/>
        <v>#NUM!</v>
      </c>
      <c r="BB40" s="65" t="e">
        <f t="shared" si="64"/>
        <v>#NUM!</v>
      </c>
      <c r="BC40" s="65" t="e">
        <f t="shared" si="64"/>
        <v>#NUM!</v>
      </c>
      <c r="BD40" s="65" t="e">
        <f t="shared" si="64"/>
        <v>#NUM!</v>
      </c>
      <c r="BE40" s="65" t="e">
        <f t="shared" si="64"/>
        <v>#NUM!</v>
      </c>
      <c r="BF40" s="65" t="e">
        <f t="shared" si="64"/>
        <v>#NUM!</v>
      </c>
      <c r="BG40" s="65" t="e">
        <f t="shared" si="64"/>
        <v>#NUM!</v>
      </c>
      <c r="BH40" s="65" t="e">
        <f t="shared" si="64"/>
        <v>#NUM!</v>
      </c>
      <c r="BI40" s="5">
        <f t="shared" si="8"/>
        <v>7.4899469337486071</v>
      </c>
    </row>
    <row r="41" spans="4:61" s="1" customFormat="1">
      <c r="D41" s="5"/>
      <c r="E41" s="5"/>
      <c r="F41" s="5"/>
      <c r="G41" s="5"/>
      <c r="H41" s="5"/>
      <c r="O41" s="3"/>
      <c r="P41" s="66">
        <v>15</v>
      </c>
      <c r="Q41" s="65">
        <f t="shared" si="3"/>
        <v>1.0440194542958876E-41</v>
      </c>
      <c r="R41" s="65">
        <f t="shared" si="4"/>
        <v>1</v>
      </c>
      <c r="S41" s="65">
        <f t="shared" ref="S41:AL41" si="65">R41+(($B$5*$P41)^S$10)/FACT(S$10)</f>
        <v>119.5</v>
      </c>
      <c r="T41" s="65">
        <f t="shared" si="65"/>
        <v>7140.625</v>
      </c>
      <c r="U41" s="65">
        <f t="shared" si="65"/>
        <v>284475.0625</v>
      </c>
      <c r="V41" s="65">
        <f t="shared" si="65"/>
        <v>8500507.7734375</v>
      </c>
      <c r="W41" s="65">
        <f t="shared" si="65"/>
        <v>203220483.02265626</v>
      </c>
      <c r="X41" s="65">
        <f t="shared" si="65"/>
        <v>4048939994.1947269</v>
      </c>
      <c r="Y41" s="65">
        <f t="shared" si="65"/>
        <v>69151477433.32193</v>
      </c>
      <c r="Z41" s="65">
        <f t="shared" si="65"/>
        <v>1033482813250.3933</v>
      </c>
      <c r="AA41" s="65">
        <f t="shared" si="65"/>
        <v>13730512068175.166</v>
      </c>
      <c r="AB41" s="65">
        <f t="shared" si="65"/>
        <v>164190308739033.72</v>
      </c>
      <c r="AC41" s="65">
        <f t="shared" si="65"/>
        <v>1785052663784192</v>
      </c>
      <c r="AD41" s="65">
        <f t="shared" si="65"/>
        <v>1.779106841985513E+16</v>
      </c>
      <c r="AE41" s="65">
        <f t="shared" si="65"/>
        <v>1.636920581963479E+17</v>
      </c>
      <c r="AF41" s="65">
        <f t="shared" si="65"/>
        <v>1.398639721661662E+18</v>
      </c>
      <c r="AG41" s="65">
        <f t="shared" si="65"/>
        <v>1.1154726263037641E+19</v>
      </c>
      <c r="AH41" s="65">
        <f t="shared" si="65"/>
        <v>8.3410742210103476E+19</v>
      </c>
      <c r="AI41" s="65">
        <f t="shared" si="65"/>
        <v>5.8707767689994482E+20</v>
      </c>
      <c r="AJ41" s="65">
        <f t="shared" si="65"/>
        <v>3.9028849969413997E+21</v>
      </c>
      <c r="AK41" s="65">
        <f t="shared" si="65"/>
        <v>2.4583051703515743E+22</v>
      </c>
      <c r="AL41" s="65">
        <f t="shared" si="65"/>
        <v>1.4711303943996869E+23</v>
      </c>
      <c r="AM41" s="65">
        <f t="shared" si="6"/>
        <v>1</v>
      </c>
      <c r="AN41" s="65">
        <f t="shared" si="1"/>
        <v>1.3888888888888889E-3</v>
      </c>
      <c r="AO41" s="65">
        <f t="shared" ref="AO41:BH41" si="66">AN41+1/((FACT($B$4-1-AO$10))*(($B$5*$P41)^AO$10))</f>
        <v>1.4592123769338961E-3</v>
      </c>
      <c r="AP41" s="65">
        <f t="shared" si="66"/>
        <v>1.4621796127163857E-3</v>
      </c>
      <c r="AQ41" s="65">
        <f t="shared" si="66"/>
        <v>1.4622797725740225E-3</v>
      </c>
      <c r="AR41" s="65">
        <f t="shared" si="66"/>
        <v>1.4622823082666209E-3</v>
      </c>
      <c r="AS41" s="65">
        <f t="shared" si="66"/>
        <v>1.4622823510631205E-3</v>
      </c>
      <c r="AT41" s="65">
        <f t="shared" si="66"/>
        <v>1.4622823514242724E-3</v>
      </c>
      <c r="AU41" s="65" t="e">
        <f t="shared" si="66"/>
        <v>#NUM!</v>
      </c>
      <c r="AV41" s="65" t="e">
        <f t="shared" si="66"/>
        <v>#NUM!</v>
      </c>
      <c r="AW41" s="65" t="e">
        <f t="shared" si="66"/>
        <v>#NUM!</v>
      </c>
      <c r="AX41" s="65" t="e">
        <f t="shared" si="66"/>
        <v>#NUM!</v>
      </c>
      <c r="AY41" s="65" t="e">
        <f t="shared" si="66"/>
        <v>#NUM!</v>
      </c>
      <c r="AZ41" s="65" t="e">
        <f t="shared" si="66"/>
        <v>#NUM!</v>
      </c>
      <c r="BA41" s="65" t="e">
        <f t="shared" si="66"/>
        <v>#NUM!</v>
      </c>
      <c r="BB41" s="65" t="e">
        <f t="shared" si="66"/>
        <v>#NUM!</v>
      </c>
      <c r="BC41" s="65" t="e">
        <f t="shared" si="66"/>
        <v>#NUM!</v>
      </c>
      <c r="BD41" s="65" t="e">
        <f t="shared" si="66"/>
        <v>#NUM!</v>
      </c>
      <c r="BE41" s="65" t="e">
        <f t="shared" si="66"/>
        <v>#NUM!</v>
      </c>
      <c r="BF41" s="65" t="e">
        <f t="shared" si="66"/>
        <v>#NUM!</v>
      </c>
      <c r="BG41" s="65" t="e">
        <f t="shared" si="66"/>
        <v>#NUM!</v>
      </c>
      <c r="BH41" s="65" t="e">
        <f t="shared" si="66"/>
        <v>#NUM!</v>
      </c>
      <c r="BI41" s="5">
        <f t="shared" si="8"/>
        <v>7.5034908350874971</v>
      </c>
    </row>
    <row r="42" spans="4:61" s="1" customFormat="1">
      <c r="D42" s="5"/>
      <c r="E42" s="5"/>
      <c r="F42" s="5"/>
      <c r="G42" s="5"/>
      <c r="H42" s="5"/>
      <c r="O42" s="3"/>
      <c r="P42" s="65">
        <v>15.5</v>
      </c>
      <c r="Q42" s="65">
        <f t="shared" si="3"/>
        <v>2.4473045777990401E-43</v>
      </c>
      <c r="R42" s="65">
        <f t="shared" si="4"/>
        <v>1</v>
      </c>
      <c r="S42" s="65">
        <f t="shared" ref="S42:AL42" si="67">R42+(($B$5*$P42)^S$10)/FACT(S$10)</f>
        <v>123.45</v>
      </c>
      <c r="T42" s="65">
        <f t="shared" si="67"/>
        <v>7620.4512500000001</v>
      </c>
      <c r="U42" s="65">
        <f t="shared" si="67"/>
        <v>313623.05227083334</v>
      </c>
      <c r="V42" s="65">
        <f t="shared" si="67"/>
        <v>9681127.6760210935</v>
      </c>
      <c r="W42" s="65">
        <f t="shared" si="67"/>
        <v>239091315.91166499</v>
      </c>
      <c r="X42" s="65">
        <f t="shared" si="67"/>
        <v>4920970907.4874306</v>
      </c>
      <c r="Y42" s="65">
        <f t="shared" si="67"/>
        <v>86820421762.980637</v>
      </c>
      <c r="Z42" s="65">
        <f t="shared" si="67"/>
        <v>1340393891419.8738</v>
      </c>
      <c r="AA42" s="65">
        <f t="shared" si="67"/>
        <v>18395957375807.27</v>
      </c>
      <c r="AB42" s="65">
        <f t="shared" si="67"/>
        <v>227241332242130.97</v>
      </c>
      <c r="AC42" s="65">
        <f t="shared" si="67"/>
        <v>2552070073367707</v>
      </c>
      <c r="AD42" s="65">
        <f t="shared" si="67"/>
        <v>2.6275010019269936E+16</v>
      </c>
      <c r="AE42" s="65">
        <f t="shared" si="67"/>
        <v>2.4972685589432595E+17</v>
      </c>
      <c r="AF42" s="65">
        <f t="shared" si="67"/>
        <v>2.2041324649943693E+18</v>
      </c>
      <c r="AG42" s="65">
        <f t="shared" si="67"/>
        <v>1.8158596920614392E+19</v>
      </c>
      <c r="AH42" s="65">
        <f t="shared" si="67"/>
        <v>1.4026010770753136E+20</v>
      </c>
      <c r="AI42" s="65">
        <f t="shared" si="67"/>
        <v>1.0197501074638834E+21</v>
      </c>
      <c r="AJ42" s="65">
        <f t="shared" si="67"/>
        <v>7.0027251335841783E+21</v>
      </c>
      <c r="AK42" s="65">
        <f t="shared" si="67"/>
        <v>4.5561424709817341E+22</v>
      </c>
      <c r="AL42" s="65">
        <f t="shared" si="67"/>
        <v>2.8163706286530489E+23</v>
      </c>
      <c r="AM42" s="65">
        <f t="shared" si="6"/>
        <v>1</v>
      </c>
      <c r="AN42" s="65">
        <f t="shared" si="1"/>
        <v>1.3888888888888889E-3</v>
      </c>
      <c r="AO42" s="65">
        <f t="shared" ref="AO42:BH42" si="68">AN42+1/((FACT($B$4-1-AO$10))*(($B$5*$P42)^AO$10))</f>
        <v>1.4569438773195408E-3</v>
      </c>
      <c r="AP42" s="65">
        <f t="shared" si="68"/>
        <v>1.4597227661897185E-3</v>
      </c>
      <c r="AQ42" s="65">
        <f t="shared" si="68"/>
        <v>1.4598135424696754E-3</v>
      </c>
      <c r="AR42" s="65">
        <f t="shared" si="68"/>
        <v>1.4598157664700011E-3</v>
      </c>
      <c r="AS42" s="65">
        <f t="shared" si="68"/>
        <v>1.459815802795037E-3</v>
      </c>
      <c r="AT42" s="65">
        <f t="shared" si="68"/>
        <v>1.459815803091689E-3</v>
      </c>
      <c r="AU42" s="65" t="e">
        <f t="shared" si="68"/>
        <v>#NUM!</v>
      </c>
      <c r="AV42" s="65" t="e">
        <f t="shared" si="68"/>
        <v>#NUM!</v>
      </c>
      <c r="AW42" s="65" t="e">
        <f t="shared" si="68"/>
        <v>#NUM!</v>
      </c>
      <c r="AX42" s="65" t="e">
        <f t="shared" si="68"/>
        <v>#NUM!</v>
      </c>
      <c r="AY42" s="65" t="e">
        <f t="shared" si="68"/>
        <v>#NUM!</v>
      </c>
      <c r="AZ42" s="65" t="e">
        <f t="shared" si="68"/>
        <v>#NUM!</v>
      </c>
      <c r="BA42" s="65" t="e">
        <f t="shared" si="68"/>
        <v>#NUM!</v>
      </c>
      <c r="BB42" s="65" t="e">
        <f t="shared" si="68"/>
        <v>#NUM!</v>
      </c>
      <c r="BC42" s="65" t="e">
        <f t="shared" si="68"/>
        <v>#NUM!</v>
      </c>
      <c r="BD42" s="65" t="e">
        <f t="shared" si="68"/>
        <v>#NUM!</v>
      </c>
      <c r="BE42" s="65" t="e">
        <f t="shared" si="68"/>
        <v>#NUM!</v>
      </c>
      <c r="BF42" s="65" t="e">
        <f t="shared" si="68"/>
        <v>#NUM!</v>
      </c>
      <c r="BG42" s="65" t="e">
        <f t="shared" si="68"/>
        <v>#NUM!</v>
      </c>
      <c r="BH42" s="65" t="e">
        <f t="shared" si="68"/>
        <v>#NUM!</v>
      </c>
      <c r="BI42" s="5">
        <f t="shared" si="8"/>
        <v>7.5161689570592172</v>
      </c>
    </row>
    <row r="43" spans="4:61" s="1" customFormat="1">
      <c r="D43" s="5"/>
      <c r="E43" s="5"/>
      <c r="F43" s="5"/>
      <c r="G43" s="5"/>
      <c r="H43" s="5"/>
      <c r="O43" s="3"/>
      <c r="P43" s="66">
        <v>16</v>
      </c>
      <c r="Q43" s="65">
        <f t="shared" si="3"/>
        <v>5.7010457474134993E-45</v>
      </c>
      <c r="R43" s="65">
        <f t="shared" si="4"/>
        <v>1</v>
      </c>
      <c r="S43" s="65">
        <f t="shared" ref="S43:AL43" si="69">R43+(($B$5*$P43)^S$10)/FACT(S$10)</f>
        <v>127.4</v>
      </c>
      <c r="T43" s="65">
        <f t="shared" si="69"/>
        <v>8115.88</v>
      </c>
      <c r="U43" s="65">
        <f t="shared" si="69"/>
        <v>344697.1706666667</v>
      </c>
      <c r="V43" s="65">
        <f t="shared" si="69"/>
        <v>10980665.955733335</v>
      </c>
      <c r="W43" s="65">
        <f t="shared" si="69"/>
        <v>279857956.84221876</v>
      </c>
      <c r="X43" s="65">
        <f t="shared" si="69"/>
        <v>5944206218.1841774</v>
      </c>
      <c r="Y43" s="65">
        <f t="shared" si="69"/>
        <v>108226151965.8447</v>
      </c>
      <c r="Z43" s="65">
        <f t="shared" si="69"/>
        <v>1724280894778.8809</v>
      </c>
      <c r="AA43" s="65">
        <f t="shared" si="69"/>
        <v>24420871949397.523</v>
      </c>
      <c r="AB43" s="65">
        <f t="shared" si="69"/>
        <v>311305782879777.12</v>
      </c>
      <c r="AC43" s="65">
        <f t="shared" si="69"/>
        <v>3607874213934321</v>
      </c>
      <c r="AD43" s="65">
        <f t="shared" si="69"/>
        <v>3.833172835437552E+16</v>
      </c>
      <c r="AE43" s="65">
        <f t="shared" si="69"/>
        <v>3.7595443322758848E+17</v>
      </c>
      <c r="AF43" s="65">
        <f t="shared" si="69"/>
        <v>3.4242051400828826E+18</v>
      </c>
      <c r="AG43" s="65">
        <f t="shared" si="69"/>
        <v>2.9110797763183493E+19</v>
      </c>
      <c r="AH43" s="65">
        <f t="shared" si="69"/>
        <v>2.3203487948567832E+20</v>
      </c>
      <c r="AI43" s="65">
        <f t="shared" si="69"/>
        <v>1.7408351106458751E+21</v>
      </c>
      <c r="AJ43" s="65">
        <f t="shared" si="69"/>
        <v>1.2335965622793035E+22</v>
      </c>
      <c r="AK43" s="65">
        <f t="shared" si="69"/>
        <v>8.2821465450972044E+22</v>
      </c>
      <c r="AL43" s="65">
        <f t="shared" si="69"/>
        <v>5.2828982436506342E+23</v>
      </c>
      <c r="AM43" s="65">
        <f t="shared" si="6"/>
        <v>1</v>
      </c>
      <c r="AN43" s="65">
        <f t="shared" si="1"/>
        <v>1.3888888888888889E-3</v>
      </c>
      <c r="AO43" s="65">
        <f t="shared" ref="AO43:BH43" si="70">AN43+1/((FACT($B$4-1-AO$10))*(($B$5*$P43)^AO$10))</f>
        <v>1.4548171589310831E-3</v>
      </c>
      <c r="AP43" s="65">
        <f t="shared" si="70"/>
        <v>1.457425081005537E-3</v>
      </c>
      <c r="AQ43" s="65">
        <f t="shared" si="70"/>
        <v>1.4575076101851082E-3</v>
      </c>
      <c r="AR43" s="65">
        <f t="shared" si="70"/>
        <v>1.4575095689472815E-3</v>
      </c>
      <c r="AS43" s="65">
        <f t="shared" si="70"/>
        <v>1.4575095999403538E-3</v>
      </c>
      <c r="AT43" s="65">
        <f t="shared" si="70"/>
        <v>1.4575096001855521E-3</v>
      </c>
      <c r="AU43" s="65" t="e">
        <f t="shared" si="70"/>
        <v>#NUM!</v>
      </c>
      <c r="AV43" s="65" t="e">
        <f t="shared" si="70"/>
        <v>#NUM!</v>
      </c>
      <c r="AW43" s="65" t="e">
        <f t="shared" si="70"/>
        <v>#NUM!</v>
      </c>
      <c r="AX43" s="65" t="e">
        <f t="shared" si="70"/>
        <v>#NUM!</v>
      </c>
      <c r="AY43" s="65" t="e">
        <f t="shared" si="70"/>
        <v>#NUM!</v>
      </c>
      <c r="AZ43" s="65" t="e">
        <f t="shared" si="70"/>
        <v>#NUM!</v>
      </c>
      <c r="BA43" s="65" t="e">
        <f t="shared" si="70"/>
        <v>#NUM!</v>
      </c>
      <c r="BB43" s="65" t="e">
        <f t="shared" si="70"/>
        <v>#NUM!</v>
      </c>
      <c r="BC43" s="65" t="e">
        <f t="shared" si="70"/>
        <v>#NUM!</v>
      </c>
      <c r="BD43" s="65" t="e">
        <f t="shared" si="70"/>
        <v>#NUM!</v>
      </c>
      <c r="BE43" s="65" t="e">
        <f t="shared" si="70"/>
        <v>#NUM!</v>
      </c>
      <c r="BF43" s="65" t="e">
        <f t="shared" si="70"/>
        <v>#NUM!</v>
      </c>
      <c r="BG43" s="65" t="e">
        <f t="shared" si="70"/>
        <v>#NUM!</v>
      </c>
      <c r="BH43" s="65" t="e">
        <f t="shared" si="70"/>
        <v>#NUM!</v>
      </c>
      <c r="BI43" s="5">
        <f t="shared" si="8"/>
        <v>7.5280617162489865</v>
      </c>
    </row>
    <row r="44" spans="4:61" s="1" customFormat="1">
      <c r="D44" s="5"/>
      <c r="E44" s="5"/>
      <c r="F44" s="5"/>
      <c r="G44" s="5"/>
      <c r="H44" s="5"/>
      <c r="O44" s="3"/>
      <c r="P44" s="65">
        <v>16.5</v>
      </c>
      <c r="Q44" s="65">
        <f t="shared" si="3"/>
        <v>1.3203075045577133E-46</v>
      </c>
      <c r="R44" s="65">
        <f t="shared" si="4"/>
        <v>1</v>
      </c>
      <c r="S44" s="65">
        <f t="shared" ref="S44:AL44" si="71">R44+(($B$5*$P44)^S$10)/FACT(S$10)</f>
        <v>131.35</v>
      </c>
      <c r="T44" s="65">
        <f t="shared" si="71"/>
        <v>8626.9112499999992</v>
      </c>
      <c r="U44" s="65">
        <f t="shared" si="71"/>
        <v>377759.04756249994</v>
      </c>
      <c r="V44" s="65">
        <f t="shared" si="71"/>
        <v>12406852.539646089</v>
      </c>
      <c r="W44" s="65">
        <f t="shared" si="71"/>
        <v>326005319.87826526</v>
      </c>
      <c r="X44" s="65">
        <f t="shared" si="71"/>
        <v>7138932022.8097668</v>
      </c>
      <c r="Y44" s="65">
        <f t="shared" si="71"/>
        <v>134005359983.82709</v>
      </c>
      <c r="Z44" s="65">
        <f t="shared" si="71"/>
        <v>2201135220573.6519</v>
      </c>
      <c r="AA44" s="65">
        <f t="shared" si="71"/>
        <v>32140066034782.949</v>
      </c>
      <c r="AB44" s="65">
        <f t="shared" si="71"/>
        <v>422394029198001.12</v>
      </c>
      <c r="AC44" s="65">
        <f t="shared" si="71"/>
        <v>5046903492682136</v>
      </c>
      <c r="AD44" s="65">
        <f t="shared" si="71"/>
        <v>5.5280637539778544E+16</v>
      </c>
      <c r="AE44" s="65">
        <f t="shared" si="71"/>
        <v>5.5897042469662605E+17</v>
      </c>
      <c r="AF44" s="65">
        <f t="shared" si="71"/>
        <v>5.2486821215462728E+18</v>
      </c>
      <c r="AG44" s="65">
        <f t="shared" si="71"/>
        <v>4.6002276767169708E+19</v>
      </c>
      <c r="AH44" s="65">
        <f t="shared" si="71"/>
        <v>3.78016718145733E+20</v>
      </c>
      <c r="AI44" s="65">
        <f t="shared" si="71"/>
        <v>2.9237862730690105E+21</v>
      </c>
      <c r="AJ44" s="65">
        <f t="shared" si="71"/>
        <v>2.1359400799971746E+22</v>
      </c>
      <c r="AK44" s="65">
        <f t="shared" si="71"/>
        <v>1.4783741940953866E+23</v>
      </c>
      <c r="AL44" s="65">
        <f t="shared" si="71"/>
        <v>9.7215790569739086E+23</v>
      </c>
      <c r="AM44" s="65">
        <f t="shared" si="6"/>
        <v>1</v>
      </c>
      <c r="AN44" s="65">
        <f t="shared" si="1"/>
        <v>1.3888888888888889E-3</v>
      </c>
      <c r="AO44" s="65">
        <f t="shared" ref="AO44:BH44" si="72">AN44+1/((FACT($B$4-1-AO$10))*(($B$5*$P44)^AO$10))</f>
        <v>1.4528193325661681E-3</v>
      </c>
      <c r="AP44" s="65">
        <f t="shared" si="72"/>
        <v>1.4552715935434325E-3</v>
      </c>
      <c r="AQ44" s="65">
        <f t="shared" si="72"/>
        <v>1.4553468451269313E-3</v>
      </c>
      <c r="AR44" s="65">
        <f t="shared" si="72"/>
        <v>1.4553485770390946E-3</v>
      </c>
      <c r="AS44" s="65">
        <f t="shared" si="72"/>
        <v>1.4553486036123539E-3</v>
      </c>
      <c r="AT44" s="65">
        <f t="shared" si="72"/>
        <v>1.4553486038162147E-3</v>
      </c>
      <c r="AU44" s="65" t="e">
        <f t="shared" si="72"/>
        <v>#NUM!</v>
      </c>
      <c r="AV44" s="65" t="e">
        <f t="shared" si="72"/>
        <v>#NUM!</v>
      </c>
      <c r="AW44" s="65" t="e">
        <f t="shared" si="72"/>
        <v>#NUM!</v>
      </c>
      <c r="AX44" s="65" t="e">
        <f t="shared" si="72"/>
        <v>#NUM!</v>
      </c>
      <c r="AY44" s="65" t="e">
        <f t="shared" si="72"/>
        <v>#NUM!</v>
      </c>
      <c r="AZ44" s="65" t="e">
        <f t="shared" si="72"/>
        <v>#NUM!</v>
      </c>
      <c r="BA44" s="65" t="e">
        <f t="shared" si="72"/>
        <v>#NUM!</v>
      </c>
      <c r="BB44" s="65" t="e">
        <f t="shared" si="72"/>
        <v>#NUM!</v>
      </c>
      <c r="BC44" s="65" t="e">
        <f t="shared" si="72"/>
        <v>#NUM!</v>
      </c>
      <c r="BD44" s="65" t="e">
        <f t="shared" si="72"/>
        <v>#NUM!</v>
      </c>
      <c r="BE44" s="65" t="e">
        <f t="shared" si="72"/>
        <v>#NUM!</v>
      </c>
      <c r="BF44" s="65" t="e">
        <f t="shared" si="72"/>
        <v>#NUM!</v>
      </c>
      <c r="BG44" s="65" t="e">
        <f t="shared" si="72"/>
        <v>#NUM!</v>
      </c>
      <c r="BH44" s="65" t="e">
        <f t="shared" si="72"/>
        <v>#NUM!</v>
      </c>
      <c r="BI44" s="5">
        <f t="shared" si="8"/>
        <v>7.5392398724613914</v>
      </c>
    </row>
    <row r="45" spans="4:61" s="1" customFormat="1">
      <c r="D45" s="5"/>
      <c r="E45" s="5"/>
      <c r="F45" s="5"/>
      <c r="G45" s="5"/>
      <c r="H45" s="5"/>
      <c r="O45" s="3"/>
      <c r="P45" s="66">
        <v>17</v>
      </c>
      <c r="Q45" s="65">
        <f t="shared" si="3"/>
        <v>3.0408972878755069E-48</v>
      </c>
      <c r="R45" s="65">
        <f t="shared" si="4"/>
        <v>1</v>
      </c>
      <c r="S45" s="65">
        <f t="shared" ref="S45:AL45" si="73">R45+(($B$5*$P45)^S$10)/FACT(S$10)</f>
        <v>135.30000000000001</v>
      </c>
      <c r="T45" s="65">
        <f t="shared" si="73"/>
        <v>9153.5450000000001</v>
      </c>
      <c r="U45" s="65">
        <f t="shared" si="73"/>
        <v>412870.31283333339</v>
      </c>
      <c r="V45" s="65">
        <f t="shared" si="73"/>
        <v>13967660.792837502</v>
      </c>
      <c r="W45" s="65">
        <f t="shared" si="73"/>
        <v>378049333.08574957</v>
      </c>
      <c r="X45" s="65">
        <f t="shared" si="73"/>
        <v>8527410764.5754309</v>
      </c>
      <c r="Y45" s="65">
        <f t="shared" si="73"/>
        <v>164878730800.15601</v>
      </c>
      <c r="Z45" s="65">
        <f t="shared" si="73"/>
        <v>2789626515897.4648</v>
      </c>
      <c r="AA45" s="65">
        <f t="shared" si="73"/>
        <v>41956696242405.094</v>
      </c>
      <c r="AB45" s="65">
        <f t="shared" si="73"/>
        <v>567970442669402.5</v>
      </c>
      <c r="AC45" s="65">
        <f t="shared" si="73"/>
        <v>6990120092228108</v>
      </c>
      <c r="AD45" s="65">
        <f t="shared" si="73"/>
        <v>7.8864678253539296E+16</v>
      </c>
      <c r="AE45" s="65">
        <f t="shared" si="73"/>
        <v>8.213841521815465E+17</v>
      </c>
      <c r="AF45" s="65">
        <f t="shared" si="73"/>
        <v>7.9442673913623572E+18</v>
      </c>
      <c r="AG45" s="65">
        <f t="shared" si="73"/>
        <v>7.1717815326161215E+19</v>
      </c>
      <c r="AH45" s="65">
        <f t="shared" si="73"/>
        <v>6.0701703330387919E+20</v>
      </c>
      <c r="AI45" s="65">
        <f t="shared" si="73"/>
        <v>4.8358808553278512E+21</v>
      </c>
      <c r="AJ45" s="65">
        <f t="shared" si="73"/>
        <v>3.6387903705206713E+22</v>
      </c>
      <c r="AK45" s="65">
        <f t="shared" si="73"/>
        <v>2.5941088627040307E+23</v>
      </c>
      <c r="AL45" s="65">
        <f t="shared" si="73"/>
        <v>1.7570102141956966E+24</v>
      </c>
      <c r="AM45" s="65">
        <f t="shared" si="6"/>
        <v>1</v>
      </c>
      <c r="AN45" s="65">
        <f t="shared" si="1"/>
        <v>1.3888888888888889E-3</v>
      </c>
      <c r="AO45" s="65">
        <f t="shared" ref="AO45:BH45" si="74">AN45+1/((FACT($B$4-1-AO$10))*(($B$5*$P45)^AO$10))</f>
        <v>1.4509390253991893E-3</v>
      </c>
      <c r="AP45" s="65">
        <f t="shared" si="74"/>
        <v>1.4532491570637574E-3</v>
      </c>
      <c r="AQ45" s="65">
        <f t="shared" si="74"/>
        <v>1.4533179621766261E-3</v>
      </c>
      <c r="AR45" s="65">
        <f t="shared" si="74"/>
        <v>1.4533194991486187E-3</v>
      </c>
      <c r="AS45" s="65">
        <f t="shared" si="74"/>
        <v>1.4533195220372559E-3</v>
      </c>
      <c r="AT45" s="65">
        <f t="shared" si="74"/>
        <v>1.4533195222076851E-3</v>
      </c>
      <c r="AU45" s="65" t="e">
        <f t="shared" si="74"/>
        <v>#NUM!</v>
      </c>
      <c r="AV45" s="65" t="e">
        <f t="shared" si="74"/>
        <v>#NUM!</v>
      </c>
      <c r="AW45" s="65" t="e">
        <f t="shared" si="74"/>
        <v>#NUM!</v>
      </c>
      <c r="AX45" s="65" t="e">
        <f t="shared" si="74"/>
        <v>#NUM!</v>
      </c>
      <c r="AY45" s="65" t="e">
        <f t="shared" si="74"/>
        <v>#NUM!</v>
      </c>
      <c r="AZ45" s="65" t="e">
        <f t="shared" si="74"/>
        <v>#NUM!</v>
      </c>
      <c r="BA45" s="65" t="e">
        <f t="shared" si="74"/>
        <v>#NUM!</v>
      </c>
      <c r="BB45" s="65" t="e">
        <f t="shared" si="74"/>
        <v>#NUM!</v>
      </c>
      <c r="BC45" s="65" t="e">
        <f t="shared" si="74"/>
        <v>#NUM!</v>
      </c>
      <c r="BD45" s="65" t="e">
        <f t="shared" si="74"/>
        <v>#NUM!</v>
      </c>
      <c r="BE45" s="65" t="e">
        <f t="shared" si="74"/>
        <v>#NUM!</v>
      </c>
      <c r="BF45" s="65" t="e">
        <f t="shared" si="74"/>
        <v>#NUM!</v>
      </c>
      <c r="BG45" s="65" t="e">
        <f t="shared" si="74"/>
        <v>#NUM!</v>
      </c>
      <c r="BH45" s="65" t="e">
        <f t="shared" si="74"/>
        <v>#NUM!</v>
      </c>
      <c r="BI45" s="5">
        <f t="shared" si="8"/>
        <v>7.5497659355423217</v>
      </c>
    </row>
    <row r="46" spans="4:61" s="1" customFormat="1">
      <c r="D46" s="5"/>
      <c r="E46" s="5"/>
      <c r="F46" s="5"/>
      <c r="G46" s="5"/>
      <c r="H46" s="5"/>
      <c r="O46" s="3"/>
      <c r="P46" s="65">
        <v>17.5</v>
      </c>
      <c r="Q46" s="65">
        <f t="shared" si="3"/>
        <v>6.9674411890150212E-50</v>
      </c>
      <c r="R46" s="65">
        <f t="shared" si="4"/>
        <v>1</v>
      </c>
      <c r="S46" s="65">
        <f t="shared" ref="S46:AL46" si="75">R46+(($B$5*$P46)^S$10)/FACT(S$10)</f>
        <v>139.25</v>
      </c>
      <c r="T46" s="65">
        <f t="shared" si="75"/>
        <v>9695.78125</v>
      </c>
      <c r="U46" s="65">
        <f t="shared" si="75"/>
        <v>450092.59635416669</v>
      </c>
      <c r="V46" s="65">
        <f t="shared" si="75"/>
        <v>15671307.518391926</v>
      </c>
      <c r="W46" s="65">
        <f t="shared" si="75"/>
        <v>436537900.11273599</v>
      </c>
      <c r="X46" s="65">
        <f t="shared" si="75"/>
        <v>10134005637.807413</v>
      </c>
      <c r="Y46" s="65">
        <f t="shared" si="75"/>
        <v>201658993457.27728</v>
      </c>
      <c r="Z46" s="65">
        <f t="shared" si="75"/>
        <v>3511450189212.4912</v>
      </c>
      <c r="AA46" s="65">
        <f t="shared" si="75"/>
        <v>54353520501785.633</v>
      </c>
      <c r="AB46" s="65">
        <f t="shared" si="75"/>
        <v>757245142573109.37</v>
      </c>
      <c r="AC46" s="65">
        <f t="shared" si="75"/>
        <v>9591314847242248</v>
      </c>
      <c r="AD46" s="65">
        <f t="shared" si="75"/>
        <v>1.1136715956978458E+17</v>
      </c>
      <c r="AE46" s="65">
        <f t="shared" si="75"/>
        <v>1.1937141236383601E+18</v>
      </c>
      <c r="AF46" s="65">
        <f t="shared" si="75"/>
        <v>1.1881890393815542E+19</v>
      </c>
      <c r="AG46" s="65">
        <f t="shared" si="75"/>
        <v>1.1039124835061524E+20</v>
      </c>
      <c r="AH46" s="65">
        <f t="shared" si="75"/>
        <v>9.6157366944608761E+20</v>
      </c>
      <c r="AI46" s="65">
        <f t="shared" si="75"/>
        <v>7.8836895351195608E+21</v>
      </c>
      <c r="AJ46" s="65">
        <f t="shared" si="75"/>
        <v>6.1049385003417212E+22</v>
      </c>
      <c r="AK46" s="65">
        <f t="shared" si="75"/>
        <v>4.4789977439774092E+23</v>
      </c>
      <c r="AL46" s="65">
        <f t="shared" si="75"/>
        <v>3.1220030910860034E+24</v>
      </c>
      <c r="AM46" s="65">
        <f t="shared" si="6"/>
        <v>1</v>
      </c>
      <c r="AN46" s="65">
        <f t="shared" si="1"/>
        <v>1.3888888888888889E-3</v>
      </c>
      <c r="AO46" s="65">
        <f t="shared" ref="AO46:BH46" si="76">AN46+1/((FACT($B$4-1-AO$10))*(($B$5*$P46)^AO$10))</f>
        <v>1.4491661643560379E-3</v>
      </c>
      <c r="AP46" s="65">
        <f t="shared" si="76"/>
        <v>1.4513461743186835E-3</v>
      </c>
      <c r="AQ46" s="65">
        <f t="shared" si="76"/>
        <v>1.4514092487479824E-3</v>
      </c>
      <c r="AR46" s="65">
        <f t="shared" si="76"/>
        <v>1.4514106174516922E-3</v>
      </c>
      <c r="AS46" s="65">
        <f t="shared" si="76"/>
        <v>1.4514106372521076E-3</v>
      </c>
      <c r="AT46" s="65">
        <f t="shared" si="76"/>
        <v>1.4514106373953294E-3</v>
      </c>
      <c r="AU46" s="65" t="e">
        <f t="shared" si="76"/>
        <v>#NUM!</v>
      </c>
      <c r="AV46" s="65" t="e">
        <f t="shared" si="76"/>
        <v>#NUM!</v>
      </c>
      <c r="AW46" s="65" t="e">
        <f t="shared" si="76"/>
        <v>#NUM!</v>
      </c>
      <c r="AX46" s="65" t="e">
        <f t="shared" si="76"/>
        <v>#NUM!</v>
      </c>
      <c r="AY46" s="65" t="e">
        <f t="shared" si="76"/>
        <v>#NUM!</v>
      </c>
      <c r="AZ46" s="65" t="e">
        <f t="shared" si="76"/>
        <v>#NUM!</v>
      </c>
      <c r="BA46" s="65" t="e">
        <f t="shared" si="76"/>
        <v>#NUM!</v>
      </c>
      <c r="BB46" s="65" t="e">
        <f t="shared" si="76"/>
        <v>#NUM!</v>
      </c>
      <c r="BC46" s="65" t="e">
        <f t="shared" si="76"/>
        <v>#NUM!</v>
      </c>
      <c r="BD46" s="65" t="e">
        <f t="shared" si="76"/>
        <v>#NUM!</v>
      </c>
      <c r="BE46" s="65" t="e">
        <f t="shared" si="76"/>
        <v>#NUM!</v>
      </c>
      <c r="BF46" s="65" t="e">
        <f t="shared" si="76"/>
        <v>#NUM!</v>
      </c>
      <c r="BG46" s="65" t="e">
        <f t="shared" si="76"/>
        <v>#NUM!</v>
      </c>
      <c r="BH46" s="65" t="e">
        <f t="shared" si="76"/>
        <v>#NUM!</v>
      </c>
      <c r="BI46" s="5">
        <f t="shared" si="8"/>
        <v>7.559695333301911</v>
      </c>
    </row>
    <row r="47" spans="4:61" s="1" customFormat="1">
      <c r="D47" s="5"/>
      <c r="E47" s="5"/>
      <c r="F47" s="5"/>
      <c r="G47" s="5"/>
      <c r="H47" s="5"/>
      <c r="O47" s="3"/>
      <c r="P47" s="66">
        <v>18</v>
      </c>
      <c r="Q47" s="65">
        <f t="shared" si="3"/>
        <v>1.5886083706050802E-51</v>
      </c>
      <c r="R47" s="65">
        <f t="shared" si="4"/>
        <v>1</v>
      </c>
      <c r="S47" s="65">
        <f t="shared" ref="S47:AL47" si="77">R47+(($B$5*$P47)^S$10)/FACT(S$10)</f>
        <v>143.20000000000002</v>
      </c>
      <c r="T47" s="65">
        <f t="shared" si="77"/>
        <v>10253.620000000003</v>
      </c>
      <c r="U47" s="65">
        <f t="shared" si="77"/>
        <v>489487.52800000011</v>
      </c>
      <c r="V47" s="65">
        <f t="shared" si="77"/>
        <v>17526252.957400009</v>
      </c>
      <c r="W47" s="65">
        <f t="shared" si="77"/>
        <v>502051861.76953632</v>
      </c>
      <c r="X47" s="65">
        <f t="shared" si="77"/>
        <v>11985308790.617167</v>
      </c>
      <c r="Y47" s="65">
        <f t="shared" si="77"/>
        <v>245259470973.77902</v>
      </c>
      <c r="Z47" s="65">
        <f t="shared" si="77"/>
        <v>4391707703779.4819</v>
      </c>
      <c r="AA47" s="65">
        <f t="shared" si="77"/>
        <v>69905589782109.602</v>
      </c>
      <c r="AB47" s="65">
        <f t="shared" si="77"/>
        <v>1001512992935963.9</v>
      </c>
      <c r="AC47" s="65">
        <f t="shared" si="77"/>
        <v>1.3044655968252154E+16</v>
      </c>
      <c r="AD47" s="65">
        <f t="shared" si="77"/>
        <v>1.5575590022574902E+17</v>
      </c>
      <c r="AE47" s="65">
        <f t="shared" si="77"/>
        <v>1.7167973566423688E+18</v>
      </c>
      <c r="AF47" s="65">
        <f t="shared" si="77"/>
        <v>1.7572518435388324E+19</v>
      </c>
      <c r="AG47" s="65">
        <f t="shared" si="77"/>
        <v>1.6788475426189997E+20</v>
      </c>
      <c r="AH47" s="65">
        <f t="shared" si="77"/>
        <v>1.5037847501700229E+21</v>
      </c>
      <c r="AI47" s="65">
        <f t="shared" si="77"/>
        <v>1.267819530417797E+22</v>
      </c>
      <c r="AJ47" s="65">
        <f t="shared" si="77"/>
        <v>1.0095603868084074E+23</v>
      </c>
      <c r="AK47" s="65">
        <f t="shared" si="77"/>
        <v>7.6164600332091703E+23</v>
      </c>
      <c r="AL47" s="65">
        <f t="shared" si="77"/>
        <v>5.45915165191186E+24</v>
      </c>
      <c r="AM47" s="65">
        <f t="shared" si="6"/>
        <v>1</v>
      </c>
      <c r="AN47" s="65">
        <f t="shared" si="1"/>
        <v>1.3888888888888889E-3</v>
      </c>
      <c r="AO47" s="65">
        <f t="shared" ref="AO47:BH47" si="78">AN47+1/((FACT($B$4-1-AO$10))*(($B$5*$P47)^AO$10))</f>
        <v>1.4474917955930615E-3</v>
      </c>
      <c r="AP47" s="65">
        <f t="shared" si="78"/>
        <v>1.4495523759975682E-3</v>
      </c>
      <c r="AQ47" s="65">
        <f t="shared" si="78"/>
        <v>1.449610338878145E-3</v>
      </c>
      <c r="AR47" s="65">
        <f t="shared" si="78"/>
        <v>1.4496115617237267E-3</v>
      </c>
      <c r="AS47" s="65">
        <f t="shared" si="78"/>
        <v>1.4496115789226801E-3</v>
      </c>
      <c r="AT47" s="65">
        <f t="shared" si="78"/>
        <v>1.4496115790436292E-3</v>
      </c>
      <c r="AU47" s="65" t="e">
        <f t="shared" si="78"/>
        <v>#NUM!</v>
      </c>
      <c r="AV47" s="65" t="e">
        <f t="shared" si="78"/>
        <v>#NUM!</v>
      </c>
      <c r="AW47" s="65" t="e">
        <f t="shared" si="78"/>
        <v>#NUM!</v>
      </c>
      <c r="AX47" s="65" t="e">
        <f t="shared" si="78"/>
        <v>#NUM!</v>
      </c>
      <c r="AY47" s="65" t="e">
        <f t="shared" si="78"/>
        <v>#NUM!</v>
      </c>
      <c r="AZ47" s="65" t="e">
        <f t="shared" si="78"/>
        <v>#NUM!</v>
      </c>
      <c r="BA47" s="65" t="e">
        <f t="shared" si="78"/>
        <v>#NUM!</v>
      </c>
      <c r="BB47" s="65" t="e">
        <f t="shared" si="78"/>
        <v>#NUM!</v>
      </c>
      <c r="BC47" s="65" t="e">
        <f t="shared" si="78"/>
        <v>#NUM!</v>
      </c>
      <c r="BD47" s="65" t="e">
        <f t="shared" si="78"/>
        <v>#NUM!</v>
      </c>
      <c r="BE47" s="65" t="e">
        <f t="shared" si="78"/>
        <v>#NUM!</v>
      </c>
      <c r="BF47" s="65" t="e">
        <f t="shared" si="78"/>
        <v>#NUM!</v>
      </c>
      <c r="BG47" s="65" t="e">
        <f t="shared" si="78"/>
        <v>#NUM!</v>
      </c>
      <c r="BH47" s="65" t="e">
        <f t="shared" si="78"/>
        <v>#NUM!</v>
      </c>
      <c r="BI47" s="5">
        <f t="shared" si="8"/>
        <v>7.5690773865514149</v>
      </c>
    </row>
    <row r="48" spans="4:61" s="1" customFormat="1">
      <c r="D48" s="5"/>
      <c r="E48" s="5"/>
      <c r="F48" s="5"/>
      <c r="G48" s="5"/>
      <c r="H48" s="5"/>
      <c r="O48" s="3"/>
      <c r="P48" s="65">
        <v>18.5</v>
      </c>
      <c r="Q48" s="65">
        <f t="shared" si="3"/>
        <v>3.6053628786502627E-53</v>
      </c>
      <c r="R48" s="65">
        <f t="shared" si="4"/>
        <v>1</v>
      </c>
      <c r="S48" s="65">
        <f t="shared" ref="S48:AL48" si="79">R48+(($B$5*$P48)^S$10)/FACT(S$10)</f>
        <v>147.15</v>
      </c>
      <c r="T48" s="65">
        <f t="shared" si="79"/>
        <v>10827.061250000001</v>
      </c>
      <c r="U48" s="65">
        <f t="shared" si="79"/>
        <v>531116.7376458334</v>
      </c>
      <c r="V48" s="65">
        <f t="shared" si="79"/>
        <v>19541200.788958598</v>
      </c>
      <c r="W48" s="65">
        <f t="shared" si="79"/>
        <v>575205957.60883069</v>
      </c>
      <c r="X48" s="65">
        <f t="shared" si="79"/>
        <v>14110273325.812883</v>
      </c>
      <c r="Y48" s="65">
        <f t="shared" si="79"/>
        <v>296703144163.38751</v>
      </c>
      <c r="Z48" s="65">
        <f t="shared" si="79"/>
        <v>5459321653277.3301</v>
      </c>
      <c r="AA48" s="65">
        <f t="shared" si="79"/>
        <v>89294509998499.844</v>
      </c>
      <c r="AB48" s="65">
        <f t="shared" si="79"/>
        <v>1314545787663927</v>
      </c>
      <c r="AC48" s="65">
        <f t="shared" si="79"/>
        <v>1.7593679808645944E+16</v>
      </c>
      <c r="AD48" s="65">
        <f t="shared" si="79"/>
        <v>2.1585996623918947E+17</v>
      </c>
      <c r="AE48" s="65">
        <f t="shared" si="79"/>
        <v>2.444830563302569E+18</v>
      </c>
      <c r="AF48" s="65">
        <f t="shared" si="79"/>
        <v>2.5713691474789204E+19</v>
      </c>
      <c r="AG48" s="65">
        <f t="shared" si="79"/>
        <v>2.5242995962237406E+20</v>
      </c>
      <c r="AH48" s="65">
        <f t="shared" si="79"/>
        <v>2.3233413714829692E+21</v>
      </c>
      <c r="AI48" s="65">
        <f t="shared" si="79"/>
        <v>2.0127088597566856E+22</v>
      </c>
      <c r="AJ48" s="65">
        <f t="shared" si="79"/>
        <v>1.6468362510268685E+23</v>
      </c>
      <c r="AK48" s="65">
        <f t="shared" si="79"/>
        <v>1.2766277203775967E+24</v>
      </c>
      <c r="AL48" s="65">
        <f t="shared" si="79"/>
        <v>9.4021591965990003E+24</v>
      </c>
      <c r="AM48" s="65">
        <f t="shared" si="6"/>
        <v>1</v>
      </c>
      <c r="AN48" s="65">
        <f t="shared" si="1"/>
        <v>1.3888888888888889E-3</v>
      </c>
      <c r="AO48" s="65">
        <f t="shared" ref="AO48:BH48" si="80">AN48+1/((FACT($B$4-1-AO$10))*(($B$5*$P48)^AO$10))</f>
        <v>1.4459079332497056E-3</v>
      </c>
      <c r="AP48" s="65">
        <f t="shared" si="80"/>
        <v>1.447858636101598E-3</v>
      </c>
      <c r="AQ48" s="65">
        <f t="shared" si="80"/>
        <v>1.4479120251635726E-3</v>
      </c>
      <c r="AR48" s="65">
        <f t="shared" si="80"/>
        <v>1.4479131210731581E-3</v>
      </c>
      <c r="AS48" s="65">
        <f t="shared" si="80"/>
        <v>1.4479131360702103E-3</v>
      </c>
      <c r="AT48" s="65">
        <f t="shared" si="80"/>
        <v>1.4479131361728244E-3</v>
      </c>
      <c r="AU48" s="65" t="e">
        <f t="shared" si="80"/>
        <v>#NUM!</v>
      </c>
      <c r="AV48" s="65" t="e">
        <f t="shared" si="80"/>
        <v>#NUM!</v>
      </c>
      <c r="AW48" s="65" t="e">
        <f t="shared" si="80"/>
        <v>#NUM!</v>
      </c>
      <c r="AX48" s="65" t="e">
        <f t="shared" si="80"/>
        <v>#NUM!</v>
      </c>
      <c r="AY48" s="65" t="e">
        <f t="shared" si="80"/>
        <v>#NUM!</v>
      </c>
      <c r="AZ48" s="65" t="e">
        <f t="shared" si="80"/>
        <v>#NUM!</v>
      </c>
      <c r="BA48" s="65" t="e">
        <f t="shared" si="80"/>
        <v>#NUM!</v>
      </c>
      <c r="BB48" s="65" t="e">
        <f t="shared" si="80"/>
        <v>#NUM!</v>
      </c>
      <c r="BC48" s="65" t="e">
        <f t="shared" si="80"/>
        <v>#NUM!</v>
      </c>
      <c r="BD48" s="65" t="e">
        <f t="shared" si="80"/>
        <v>#NUM!</v>
      </c>
      <c r="BE48" s="65" t="e">
        <f t="shared" si="80"/>
        <v>#NUM!</v>
      </c>
      <c r="BF48" s="65" t="e">
        <f t="shared" si="80"/>
        <v>#NUM!</v>
      </c>
      <c r="BG48" s="65" t="e">
        <f t="shared" si="80"/>
        <v>#NUM!</v>
      </c>
      <c r="BH48" s="65" t="e">
        <f t="shared" si="80"/>
        <v>#NUM!</v>
      </c>
      <c r="BI48" s="5">
        <f t="shared" si="8"/>
        <v>7.5779561274127207</v>
      </c>
    </row>
    <row r="49" spans="4:61" s="1" customFormat="1">
      <c r="D49" s="5"/>
      <c r="E49" s="5"/>
      <c r="F49" s="5"/>
      <c r="G49" s="5"/>
      <c r="H49" s="5"/>
      <c r="O49" s="3"/>
      <c r="P49" s="66">
        <v>19</v>
      </c>
      <c r="Q49" s="65">
        <f t="shared" si="3"/>
        <v>8.1466116633012296E-55</v>
      </c>
      <c r="R49" s="65">
        <f t="shared" si="4"/>
        <v>1</v>
      </c>
      <c r="S49" s="65">
        <f t="shared" ref="S49:AL49" si="81">R49+(($B$5*$P49)^S$10)/FACT(S$10)</f>
        <v>151.1</v>
      </c>
      <c r="T49" s="65">
        <f t="shared" si="81"/>
        <v>11416.105</v>
      </c>
      <c r="U49" s="65">
        <f t="shared" si="81"/>
        <v>575041.85516666656</v>
      </c>
      <c r="V49" s="65">
        <f t="shared" si="81"/>
        <v>21725098.13017083</v>
      </c>
      <c r="W49" s="65">
        <f t="shared" si="81"/>
        <v>656649787.50579584</v>
      </c>
      <c r="X49" s="65">
        <f t="shared" si="81"/>
        <v>16540349100.052679</v>
      </c>
      <c r="Y49" s="65">
        <f t="shared" si="81"/>
        <v>357132244359.09369</v>
      </c>
      <c r="Z49" s="65">
        <f t="shared" si="81"/>
        <v>6747487679156.8506</v>
      </c>
      <c r="AA49" s="65">
        <f t="shared" si="81"/>
        <v>113324415541728.33</v>
      </c>
      <c r="AB49" s="65">
        <f t="shared" si="81"/>
        <v>1713044102758926.2</v>
      </c>
      <c r="AC49" s="65">
        <f t="shared" si="81"/>
        <v>2.3541946380149964E+16</v>
      </c>
      <c r="AD49" s="65">
        <f t="shared" si="81"/>
        <v>2.9658513236651616E+17</v>
      </c>
      <c r="AE49" s="65">
        <f t="shared" si="81"/>
        <v>3.4491837644090982E+18</v>
      </c>
      <c r="AF49" s="65">
        <f t="shared" si="81"/>
        <v>3.7249544812237062E+19</v>
      </c>
      <c r="AG49" s="65">
        <f t="shared" si="81"/>
        <v>3.7547849103083556E+20</v>
      </c>
      <c r="AH49" s="65">
        <f t="shared" si="81"/>
        <v>3.5484887927440629E+21</v>
      </c>
      <c r="AI49" s="65">
        <f t="shared" si="81"/>
        <v>3.1564303280223793E+22</v>
      </c>
      <c r="AJ49" s="65">
        <f t="shared" si="81"/>
        <v>2.6518506742304084E+23</v>
      </c>
      <c r="AK49" s="65">
        <f t="shared" si="81"/>
        <v>2.1107891041512958E+24</v>
      </c>
      <c r="AL49" s="65">
        <f t="shared" si="81"/>
        <v>1.5962047399796845E+25</v>
      </c>
      <c r="AM49" s="65">
        <f t="shared" si="6"/>
        <v>1</v>
      </c>
      <c r="AN49" s="65">
        <f t="shared" si="1"/>
        <v>1.3888888888888889E-3</v>
      </c>
      <c r="AO49" s="65">
        <f t="shared" ref="AO49:BH49" si="82">AN49+1/((FACT($B$4-1-AO$10))*(($B$5*$P49)^AO$10))</f>
        <v>1.4444074320823157E-3</v>
      </c>
      <c r="AP49" s="65">
        <f t="shared" si="82"/>
        <v>1.4462568172653079E-3</v>
      </c>
      <c r="AQ49" s="65">
        <f t="shared" si="82"/>
        <v>1.4463061013474663E-3</v>
      </c>
      <c r="AR49" s="65">
        <f t="shared" si="82"/>
        <v>1.4463070863724261E-3</v>
      </c>
      <c r="AS49" s="65">
        <f t="shared" si="82"/>
        <v>1.4463070994973422E-3</v>
      </c>
      <c r="AT49" s="65">
        <f t="shared" si="82"/>
        <v>1.4463070995847833E-3</v>
      </c>
      <c r="AU49" s="65" t="e">
        <f t="shared" si="82"/>
        <v>#NUM!</v>
      </c>
      <c r="AV49" s="65" t="e">
        <f t="shared" si="82"/>
        <v>#NUM!</v>
      </c>
      <c r="AW49" s="65" t="e">
        <f t="shared" si="82"/>
        <v>#NUM!</v>
      </c>
      <c r="AX49" s="65" t="e">
        <f t="shared" si="82"/>
        <v>#NUM!</v>
      </c>
      <c r="AY49" s="65" t="e">
        <f t="shared" si="82"/>
        <v>#NUM!</v>
      </c>
      <c r="AZ49" s="65" t="e">
        <f t="shared" si="82"/>
        <v>#NUM!</v>
      </c>
      <c r="BA49" s="65" t="e">
        <f t="shared" si="82"/>
        <v>#NUM!</v>
      </c>
      <c r="BB49" s="65" t="e">
        <f t="shared" si="82"/>
        <v>#NUM!</v>
      </c>
      <c r="BC49" s="65" t="e">
        <f t="shared" si="82"/>
        <v>#NUM!</v>
      </c>
      <c r="BD49" s="65" t="e">
        <f t="shared" si="82"/>
        <v>#NUM!</v>
      </c>
      <c r="BE49" s="65" t="e">
        <f t="shared" si="82"/>
        <v>#NUM!</v>
      </c>
      <c r="BF49" s="65" t="e">
        <f t="shared" si="82"/>
        <v>#NUM!</v>
      </c>
      <c r="BG49" s="65" t="e">
        <f t="shared" si="82"/>
        <v>#NUM!</v>
      </c>
      <c r="BH49" s="65" t="e">
        <f t="shared" si="82"/>
        <v>#NUM!</v>
      </c>
      <c r="BI49" s="5">
        <f t="shared" si="8"/>
        <v>7.5863709895168254</v>
      </c>
    </row>
    <row r="50" spans="4:61" s="1" customFormat="1">
      <c r="D50" s="5"/>
      <c r="E50" s="5"/>
      <c r="F50" s="5"/>
      <c r="G50" s="5"/>
      <c r="H50" s="5"/>
      <c r="O50" s="3"/>
      <c r="P50" s="65">
        <v>19.5</v>
      </c>
      <c r="Q50" s="65">
        <f t="shared" si="3"/>
        <v>1.8331578950558382E-56</v>
      </c>
      <c r="R50" s="65">
        <f t="shared" si="4"/>
        <v>1</v>
      </c>
      <c r="S50" s="65">
        <f t="shared" ref="S50:AL50" si="83">R50+(($B$5*$P50)^S$10)/FACT(S$10)</f>
        <v>155.05000000000001</v>
      </c>
      <c r="T50" s="65">
        <f t="shared" si="83"/>
        <v>12020.751250000001</v>
      </c>
      <c r="U50" s="65">
        <f t="shared" si="83"/>
        <v>621324.51043750008</v>
      </c>
      <c r="V50" s="65">
        <f t="shared" si="83"/>
        <v>24087135.536146101</v>
      </c>
      <c r="W50" s="65">
        <f t="shared" si="83"/>
        <v>747068773.23822808</v>
      </c>
      <c r="X50" s="65">
        <f t="shared" si="83"/>
        <v>19309622321.239185</v>
      </c>
      <c r="Y50" s="65">
        <f t="shared" si="83"/>
        <v>427818390045.46033</v>
      </c>
      <c r="Z50" s="65">
        <f t="shared" si="83"/>
        <v>8294165348534.9932</v>
      </c>
      <c r="AA50" s="65">
        <f t="shared" si="83"/>
        <v>142939804121347.53</v>
      </c>
      <c r="AB50" s="65">
        <f t="shared" si="83"/>
        <v>2217155869416524.7</v>
      </c>
      <c r="AC50" s="65">
        <f t="shared" si="83"/>
        <v>3.1265609038391256E+16</v>
      </c>
      <c r="AD50" s="65">
        <f t="shared" si="83"/>
        <v>4.0417512659510438E+17</v>
      </c>
      <c r="AE50" s="65">
        <f t="shared" si="83"/>
        <v>4.823152909642156E+18</v>
      </c>
      <c r="AF50" s="65">
        <f t="shared" si="83"/>
        <v>5.3447690586670604E+19</v>
      </c>
      <c r="AG50" s="65">
        <f t="shared" si="83"/>
        <v>5.5282169252975287E+20</v>
      </c>
      <c r="AH50" s="65">
        <f t="shared" si="83"/>
        <v>5.360857004987992E+21</v>
      </c>
      <c r="AI50" s="65">
        <f t="shared" si="83"/>
        <v>4.8930141704058091E+22</v>
      </c>
      <c r="AJ50" s="65">
        <f t="shared" si="83"/>
        <v>4.2181060325359978E+23</v>
      </c>
      <c r="AK50" s="65">
        <f t="shared" si="83"/>
        <v>3.4450861349223835E+24</v>
      </c>
      <c r="AL50" s="65">
        <f t="shared" si="83"/>
        <v>2.6731865917601193E+25</v>
      </c>
      <c r="AM50" s="65">
        <f t="shared" si="6"/>
        <v>1</v>
      </c>
      <c r="AN50" s="65">
        <f t="shared" si="1"/>
        <v>1.3888888888888889E-3</v>
      </c>
      <c r="AO50" s="65">
        <f t="shared" ref="AO50:BH50" si="84">AN50+1/((FACT($B$4-1-AO$10))*(($B$5*$P50)^AO$10))</f>
        <v>1.4429838796927404E-3</v>
      </c>
      <c r="AP50" s="65">
        <f t="shared" si="84"/>
        <v>1.4447396405107818E-3</v>
      </c>
      <c r="AQ50" s="65">
        <f t="shared" si="84"/>
        <v>1.4447852298861284E-3</v>
      </c>
      <c r="AR50" s="65">
        <f t="shared" si="84"/>
        <v>1.4447861177025909E-3</v>
      </c>
      <c r="AS50" s="65">
        <f t="shared" si="84"/>
        <v>1.4447861292289324E-3</v>
      </c>
      <c r="AT50" s="65">
        <f t="shared" si="84"/>
        <v>1.4447861293037545E-3</v>
      </c>
      <c r="AU50" s="65" t="e">
        <f t="shared" si="84"/>
        <v>#NUM!</v>
      </c>
      <c r="AV50" s="65" t="e">
        <f t="shared" si="84"/>
        <v>#NUM!</v>
      </c>
      <c r="AW50" s="65" t="e">
        <f t="shared" si="84"/>
        <v>#NUM!</v>
      </c>
      <c r="AX50" s="65" t="e">
        <f t="shared" si="84"/>
        <v>#NUM!</v>
      </c>
      <c r="AY50" s="65" t="e">
        <f t="shared" si="84"/>
        <v>#NUM!</v>
      </c>
      <c r="AZ50" s="65" t="e">
        <f t="shared" si="84"/>
        <v>#NUM!</v>
      </c>
      <c r="BA50" s="65" t="e">
        <f t="shared" si="84"/>
        <v>#NUM!</v>
      </c>
      <c r="BB50" s="65" t="e">
        <f t="shared" si="84"/>
        <v>#NUM!</v>
      </c>
      <c r="BC50" s="65" t="e">
        <f t="shared" si="84"/>
        <v>#NUM!</v>
      </c>
      <c r="BD50" s="65" t="e">
        <f t="shared" si="84"/>
        <v>#NUM!</v>
      </c>
      <c r="BE50" s="65" t="e">
        <f t="shared" si="84"/>
        <v>#NUM!</v>
      </c>
      <c r="BF50" s="65" t="e">
        <f t="shared" si="84"/>
        <v>#NUM!</v>
      </c>
      <c r="BG50" s="65" t="e">
        <f t="shared" si="84"/>
        <v>#NUM!</v>
      </c>
      <c r="BH50" s="65" t="e">
        <f t="shared" si="84"/>
        <v>#NUM!</v>
      </c>
      <c r="BI50" s="5">
        <f t="shared" si="8"/>
        <v>7.5943573928895347</v>
      </c>
    </row>
    <row r="51" spans="4:61" s="1" customFormat="1">
      <c r="D51" s="5"/>
      <c r="E51" s="5"/>
      <c r="F51" s="5"/>
      <c r="G51" s="5"/>
      <c r="H51" s="5"/>
      <c r="O51" s="3"/>
      <c r="P51" s="66">
        <v>20</v>
      </c>
      <c r="Q51" s="65">
        <f t="shared" si="3"/>
        <v>4.1087429875326472E-58</v>
      </c>
      <c r="R51" s="65">
        <f t="shared" si="4"/>
        <v>1</v>
      </c>
      <c r="S51" s="65">
        <f t="shared" ref="S51:AL51" si="85">R51+(($B$5*$P51)^S$10)/FACT(S$10)</f>
        <v>159</v>
      </c>
      <c r="T51" s="65">
        <f t="shared" si="85"/>
        <v>12641</v>
      </c>
      <c r="U51" s="65">
        <f t="shared" si="85"/>
        <v>670026.33333333337</v>
      </c>
      <c r="V51" s="65">
        <f t="shared" si="85"/>
        <v>26636747</v>
      </c>
      <c r="W51" s="65">
        <f t="shared" si="85"/>
        <v>847185120.06666672</v>
      </c>
      <c r="X51" s="65">
        <f t="shared" si="85"/>
        <v>22454958944.155556</v>
      </c>
      <c r="Y51" s="65">
        <f t="shared" si="85"/>
        <v>510173282402.16193</v>
      </c>
      <c r="Z51" s="65">
        <f t="shared" si="85"/>
        <v>10142610170697.787</v>
      </c>
      <c r="AA51" s="65">
        <f t="shared" si="85"/>
        <v>179245391098554.31</v>
      </c>
      <c r="AB51" s="65">
        <f t="shared" si="85"/>
        <v>2851069329758687.5</v>
      </c>
      <c r="AC51" s="65">
        <f t="shared" si="85"/>
        <v>4.1228176812331512E+16</v>
      </c>
      <c r="AD51" s="65">
        <f t="shared" si="85"/>
        <v>5.4652675866620704E+17</v>
      </c>
      <c r="AE51" s="65">
        <f t="shared" si="85"/>
        <v>6.6878479842748477E+18</v>
      </c>
      <c r="AF51" s="65">
        <f t="shared" si="85"/>
        <v>7.5997044673286652E+19</v>
      </c>
      <c r="AG51" s="65">
        <f t="shared" si="85"/>
        <v>8.060539164642109E+20</v>
      </c>
      <c r="AH51" s="65">
        <f t="shared" si="85"/>
        <v>8.015365525399588E+21</v>
      </c>
      <c r="AI51" s="65">
        <f t="shared" si="85"/>
        <v>7.5019555773151908E+22</v>
      </c>
      <c r="AJ51" s="65">
        <f t="shared" si="85"/>
        <v>6.6316744794786692E+23</v>
      </c>
      <c r="AK51" s="65">
        <f t="shared" si="85"/>
        <v>5.5540814986639175E+24</v>
      </c>
      <c r="AL51" s="65">
        <f t="shared" si="85"/>
        <v>4.4192302499320717E+25</v>
      </c>
      <c r="AM51" s="65">
        <f t="shared" si="6"/>
        <v>1</v>
      </c>
      <c r="AN51" s="65">
        <f t="shared" si="1"/>
        <v>1.3888888888888889E-3</v>
      </c>
      <c r="AO51" s="65">
        <f t="shared" ref="AO51:BH51" si="86">AN51+1/((FACT($B$4-1-AO$10))*(($B$5*$P51)^AO$10))</f>
        <v>1.4416315049226441E-3</v>
      </c>
      <c r="AP51" s="65">
        <f t="shared" si="86"/>
        <v>1.4433005750502947E-3</v>
      </c>
      <c r="AQ51" s="65">
        <f t="shared" si="86"/>
        <v>1.4433428299902352E-3</v>
      </c>
      <c r="AR51" s="65">
        <f t="shared" si="86"/>
        <v>1.4433436322992214E-3</v>
      </c>
      <c r="AS51" s="65">
        <f t="shared" si="86"/>
        <v>1.4433436424550314E-3</v>
      </c>
      <c r="AT51" s="65">
        <f t="shared" si="86"/>
        <v>1.4433436425193087E-3</v>
      </c>
      <c r="AU51" s="65" t="e">
        <f t="shared" si="86"/>
        <v>#NUM!</v>
      </c>
      <c r="AV51" s="65" t="e">
        <f t="shared" si="86"/>
        <v>#NUM!</v>
      </c>
      <c r="AW51" s="65" t="e">
        <f t="shared" si="86"/>
        <v>#NUM!</v>
      </c>
      <c r="AX51" s="65" t="e">
        <f t="shared" si="86"/>
        <v>#NUM!</v>
      </c>
      <c r="AY51" s="65" t="e">
        <f t="shared" si="86"/>
        <v>#NUM!</v>
      </c>
      <c r="AZ51" s="65" t="e">
        <f t="shared" si="86"/>
        <v>#NUM!</v>
      </c>
      <c r="BA51" s="65" t="e">
        <f t="shared" si="86"/>
        <v>#NUM!</v>
      </c>
      <c r="BB51" s="65" t="e">
        <f t="shared" si="86"/>
        <v>#NUM!</v>
      </c>
      <c r="BC51" s="65" t="e">
        <f t="shared" si="86"/>
        <v>#NUM!</v>
      </c>
      <c r="BD51" s="65" t="e">
        <f t="shared" si="86"/>
        <v>#NUM!</v>
      </c>
      <c r="BE51" s="65" t="e">
        <f t="shared" si="86"/>
        <v>#NUM!</v>
      </c>
      <c r="BF51" s="65" t="e">
        <f t="shared" si="86"/>
        <v>#NUM!</v>
      </c>
      <c r="BG51" s="65" t="e">
        <f t="shared" si="86"/>
        <v>#NUM!</v>
      </c>
      <c r="BH51" s="65" t="e">
        <f t="shared" si="86"/>
        <v>#NUM!</v>
      </c>
      <c r="BI51" s="5">
        <f t="shared" si="8"/>
        <v>7.601947241802077</v>
      </c>
    </row>
    <row r="52" spans="4:61" s="1" customFormat="1">
      <c r="D52" s="5"/>
      <c r="E52" s="5"/>
      <c r="F52" s="5"/>
      <c r="G52" s="5"/>
      <c r="H52" s="5"/>
      <c r="O52" s="3"/>
      <c r="P52" s="65">
        <v>20.5</v>
      </c>
      <c r="Q52" s="65">
        <f t="shared" si="3"/>
        <v>9.1746385751419086E-60</v>
      </c>
      <c r="R52" s="65">
        <f t="shared" si="4"/>
        <v>1</v>
      </c>
      <c r="S52" s="65">
        <f t="shared" ref="S52:AL52" si="87">R52+(($B$5*$P52)^S$10)/FACT(S$10)</f>
        <v>162.95000000000002</v>
      </c>
      <c r="T52" s="65">
        <f t="shared" si="87"/>
        <v>13276.851250000003</v>
      </c>
      <c r="U52" s="65">
        <f t="shared" si="87"/>
        <v>721208.95372916677</v>
      </c>
      <c r="V52" s="65">
        <f t="shared" si="87"/>
        <v>29383609.95285444</v>
      </c>
      <c r="W52" s="65">
        <f t="shared" si="87"/>
        <v>957758778.31452203</v>
      </c>
      <c r="X52" s="65">
        <f t="shared" si="87"/>
        <v>26016151864.343204</v>
      </c>
      <c r="Y52" s="65">
        <f t="shared" si="87"/>
        <v>605759974761.82117</v>
      </c>
      <c r="Z52" s="65">
        <f t="shared" si="87"/>
        <v>12341948989542.641</v>
      </c>
      <c r="AA52" s="65">
        <f t="shared" si="87"/>
        <v>223528150205515.31</v>
      </c>
      <c r="AB52" s="65">
        <f t="shared" si="87"/>
        <v>3643688678898193.5</v>
      </c>
      <c r="AC52" s="65">
        <f t="shared" si="87"/>
        <v>5.3997779371787208E+16</v>
      </c>
      <c r="AD52" s="65">
        <f t="shared" si="87"/>
        <v>7.335681950145687E+17</v>
      </c>
      <c r="AE52" s="65">
        <f t="shared" si="87"/>
        <v>9.199447334502913E+18</v>
      </c>
      <c r="AF52" s="65">
        <f t="shared" si="87"/>
        <v>1.0713152780879844E+20</v>
      </c>
      <c r="AG52" s="65">
        <f t="shared" si="87"/>
        <v>1.1644715566629426E+21</v>
      </c>
      <c r="AH52" s="65">
        <f t="shared" si="87"/>
        <v>1.1866735161220985E+22</v>
      </c>
      <c r="AI52" s="65">
        <f t="shared" si="87"/>
        <v>1.1382153461758423E+23</v>
      </c>
      <c r="AJ52" s="65">
        <f t="shared" si="87"/>
        <v>1.0311315219485858E+24</v>
      </c>
      <c r="AK52" s="65">
        <f t="shared" si="87"/>
        <v>8.8499921771199395E+24</v>
      </c>
      <c r="AL52" s="65">
        <f t="shared" si="87"/>
        <v>7.2163216332369982E+25</v>
      </c>
      <c r="AM52" s="65">
        <f t="shared" si="6"/>
        <v>1</v>
      </c>
      <c r="AN52" s="65">
        <f t="shared" si="1"/>
        <v>1.3888888888888889E-3</v>
      </c>
      <c r="AO52" s="65">
        <f t="shared" ref="AO52:BH52" si="88">AN52+1/((FACT($B$4-1-AO$10))*(($B$5*$P52)^AO$10))</f>
        <v>1.4403450996535283E-3</v>
      </c>
      <c r="AP52" s="65">
        <f t="shared" si="88"/>
        <v>1.4419337446292813E-3</v>
      </c>
      <c r="AQ52" s="65">
        <f t="shared" si="88"/>
        <v>1.4419729825416185E-3</v>
      </c>
      <c r="AR52" s="65">
        <f t="shared" si="88"/>
        <v>1.4419737093939618E-3</v>
      </c>
      <c r="AS52" s="65">
        <f t="shared" si="88"/>
        <v>1.441973718370218E-3</v>
      </c>
      <c r="AT52" s="65">
        <f t="shared" si="88"/>
        <v>1.4419737184256441E-3</v>
      </c>
      <c r="AU52" s="65" t="e">
        <f t="shared" si="88"/>
        <v>#NUM!</v>
      </c>
      <c r="AV52" s="65" t="e">
        <f t="shared" si="88"/>
        <v>#NUM!</v>
      </c>
      <c r="AW52" s="65" t="e">
        <f t="shared" si="88"/>
        <v>#NUM!</v>
      </c>
      <c r="AX52" s="65" t="e">
        <f t="shared" si="88"/>
        <v>#NUM!</v>
      </c>
      <c r="AY52" s="65" t="e">
        <f t="shared" si="88"/>
        <v>#NUM!</v>
      </c>
      <c r="AZ52" s="65" t="e">
        <f t="shared" si="88"/>
        <v>#NUM!</v>
      </c>
      <c r="BA52" s="65" t="e">
        <f t="shared" si="88"/>
        <v>#NUM!</v>
      </c>
      <c r="BB52" s="65" t="e">
        <f t="shared" si="88"/>
        <v>#NUM!</v>
      </c>
      <c r="BC52" s="65" t="e">
        <f t="shared" si="88"/>
        <v>#NUM!</v>
      </c>
      <c r="BD52" s="65" t="e">
        <f t="shared" si="88"/>
        <v>#NUM!</v>
      </c>
      <c r="BE52" s="65" t="e">
        <f t="shared" si="88"/>
        <v>#NUM!</v>
      </c>
      <c r="BF52" s="65" t="e">
        <f t="shared" si="88"/>
        <v>#NUM!</v>
      </c>
      <c r="BG52" s="65" t="e">
        <f t="shared" si="88"/>
        <v>#NUM!</v>
      </c>
      <c r="BH52" s="65" t="e">
        <f t="shared" si="88"/>
        <v>#NUM!</v>
      </c>
      <c r="BI52" s="5">
        <f t="shared" si="8"/>
        <v>7.6091693503275248</v>
      </c>
    </row>
    <row r="53" spans="4:61" s="1" customFormat="1">
      <c r="D53" s="5"/>
      <c r="E53" s="5"/>
      <c r="F53" s="5"/>
      <c r="G53" s="5"/>
      <c r="H53" s="5"/>
      <c r="O53" s="3"/>
      <c r="P53" s="66">
        <v>21</v>
      </c>
      <c r="Q53" s="65">
        <f t="shared" si="3"/>
        <v>2.0413541839261574E-61</v>
      </c>
      <c r="R53" s="65">
        <f t="shared" si="4"/>
        <v>1</v>
      </c>
      <c r="S53" s="65">
        <f t="shared" ref="S53:AL53" si="89">R53+(($B$5*$P53)^S$10)/FACT(S$10)</f>
        <v>166.9</v>
      </c>
      <c r="T53" s="65">
        <f t="shared" si="89"/>
        <v>13928.305</v>
      </c>
      <c r="U53" s="65">
        <f t="shared" si="89"/>
        <v>774934.00150000013</v>
      </c>
      <c r="V53" s="65">
        <f t="shared" si="89"/>
        <v>32337645.263837501</v>
      </c>
      <c r="W53" s="65">
        <f t="shared" si="89"/>
        <v>1079588404.9481959</v>
      </c>
      <c r="X53" s="65">
        <f t="shared" si="89"/>
        <v>30036071910.220707</v>
      </c>
      <c r="Y53" s="65">
        <f t="shared" si="89"/>
        <v>716304730985.17908</v>
      </c>
      <c r="Z53" s="65">
        <f t="shared" si="89"/>
        <v>14947801048552.131</v>
      </c>
      <c r="AA53" s="65">
        <f t="shared" si="89"/>
        <v>277281716502369.59</v>
      </c>
      <c r="AB53" s="65">
        <f t="shared" si="89"/>
        <v>4629401373881202</v>
      </c>
      <c r="AC53" s="65">
        <f t="shared" si="89"/>
        <v>7.0267278751985576E+16</v>
      </c>
      <c r="AD53" s="65">
        <f t="shared" si="89"/>
        <v>9.7771093350427853E+17</v>
      </c>
      <c r="AE53" s="65">
        <f t="shared" si="89"/>
        <v>1.2558088035304696E+19</v>
      </c>
      <c r="AF53" s="65">
        <f t="shared" si="89"/>
        <v>1.4978555669163963E+20</v>
      </c>
      <c r="AG53" s="65">
        <f t="shared" si="89"/>
        <v>1.6675213600307041E+21</v>
      </c>
      <c r="AH53" s="65">
        <f t="shared" si="89"/>
        <v>1.740454447090263E+22</v>
      </c>
      <c r="AI53" s="65">
        <f t="shared" si="89"/>
        <v>1.7097937588817631E+23</v>
      </c>
      <c r="AJ53" s="65">
        <f t="shared" si="89"/>
        <v>1.5864274054507155E+24</v>
      </c>
      <c r="AK53" s="65">
        <f t="shared" si="89"/>
        <v>1.3945523621473096E+25</v>
      </c>
      <c r="AL53" s="65">
        <f t="shared" si="89"/>
        <v>1.1646422673337875E+26</v>
      </c>
      <c r="AM53" s="65">
        <f t="shared" si="6"/>
        <v>1</v>
      </c>
      <c r="AN53" s="65">
        <f t="shared" si="1"/>
        <v>1.3888888888888889E-3</v>
      </c>
      <c r="AO53" s="65">
        <f t="shared" ref="AO53:BH53" si="90">AN53+1/((FACT($B$4-1-AO$10))*(($B$5*$P53)^AO$10))</f>
        <v>1.4391199517781797E-3</v>
      </c>
      <c r="AP53" s="65">
        <f t="shared" si="90"/>
        <v>1.4406338475855724E-3</v>
      </c>
      <c r="AQ53" s="65">
        <f t="shared" si="90"/>
        <v>1.4406703489914167E-3</v>
      </c>
      <c r="AR53" s="65">
        <f t="shared" si="90"/>
        <v>1.4406710090530052E-3</v>
      </c>
      <c r="AS53" s="65">
        <f t="shared" si="90"/>
        <v>1.4406710170103481E-3</v>
      </c>
      <c r="AT53" s="65">
        <f t="shared" si="90"/>
        <v>1.4406710170583128E-3</v>
      </c>
      <c r="AU53" s="65" t="e">
        <f t="shared" si="90"/>
        <v>#NUM!</v>
      </c>
      <c r="AV53" s="65" t="e">
        <f t="shared" si="90"/>
        <v>#NUM!</v>
      </c>
      <c r="AW53" s="65" t="e">
        <f t="shared" si="90"/>
        <v>#NUM!</v>
      </c>
      <c r="AX53" s="65" t="e">
        <f t="shared" si="90"/>
        <v>#NUM!</v>
      </c>
      <c r="AY53" s="65" t="e">
        <f t="shared" si="90"/>
        <v>#NUM!</v>
      </c>
      <c r="AZ53" s="65" t="e">
        <f t="shared" si="90"/>
        <v>#NUM!</v>
      </c>
      <c r="BA53" s="65" t="e">
        <f t="shared" si="90"/>
        <v>#NUM!</v>
      </c>
      <c r="BB53" s="65" t="e">
        <f t="shared" si="90"/>
        <v>#NUM!</v>
      </c>
      <c r="BC53" s="65" t="e">
        <f t="shared" si="90"/>
        <v>#NUM!</v>
      </c>
      <c r="BD53" s="65" t="e">
        <f t="shared" si="90"/>
        <v>#NUM!</v>
      </c>
      <c r="BE53" s="65" t="e">
        <f t="shared" si="90"/>
        <v>#NUM!</v>
      </c>
      <c r="BF53" s="65" t="e">
        <f t="shared" si="90"/>
        <v>#NUM!</v>
      </c>
      <c r="BG53" s="65" t="e">
        <f t="shared" si="90"/>
        <v>#NUM!</v>
      </c>
      <c r="BH53" s="65" t="e">
        <f t="shared" si="90"/>
        <v>#NUM!</v>
      </c>
      <c r="BI53" s="5">
        <f t="shared" si="8"/>
        <v>7.6160498075586043</v>
      </c>
    </row>
    <row r="54" spans="4:61" s="1" customFormat="1">
      <c r="D54" s="5"/>
      <c r="E54" s="5"/>
      <c r="F54" s="5"/>
      <c r="G54" s="5"/>
      <c r="H54" s="5"/>
      <c r="O54" s="3"/>
      <c r="P54" s="65">
        <v>21.5</v>
      </c>
      <c r="Q54" s="65">
        <f t="shared" si="3"/>
        <v>4.5265794851052201E-63</v>
      </c>
      <c r="R54" s="65">
        <f t="shared" si="4"/>
        <v>1</v>
      </c>
      <c r="S54" s="65">
        <f t="shared" ref="S54:AL54" si="91">R54+(($B$5*$P54)^S$10)/FACT(S$10)</f>
        <v>170.85</v>
      </c>
      <c r="T54" s="65">
        <f t="shared" si="91"/>
        <v>14595.36125</v>
      </c>
      <c r="U54" s="65">
        <f t="shared" si="91"/>
        <v>831263.10652083321</v>
      </c>
      <c r="V54" s="65">
        <f t="shared" si="91"/>
        <v>35509017.24008359</v>
      </c>
      <c r="W54" s="65">
        <f t="shared" si="91"/>
        <v>1213512325.1572106</v>
      </c>
      <c r="X54" s="65">
        <f t="shared" si="91"/>
        <v>34560822633.444542</v>
      </c>
      <c r="Y54" s="65">
        <f t="shared" si="91"/>
        <v>843709487756.67358</v>
      </c>
      <c r="Z54" s="65">
        <f t="shared" si="91"/>
        <v>18022947084154.227</v>
      </c>
      <c r="AA54" s="65">
        <f t="shared" si="91"/>
        <v>342233336611723.69</v>
      </c>
      <c r="AB54" s="65">
        <f t="shared" si="91"/>
        <v>5848946802737490</v>
      </c>
      <c r="AC54" s="65">
        <f t="shared" si="91"/>
        <v>9.0877608822870336E+16</v>
      </c>
      <c r="AD54" s="65">
        <f t="shared" si="91"/>
        <v>1.2943874624995008E+18</v>
      </c>
      <c r="AE54" s="65">
        <f t="shared" si="91"/>
        <v>1.7018706589189939E+19</v>
      </c>
      <c r="AF54" s="65">
        <f t="shared" si="91"/>
        <v>2.0778839256550212E+20</v>
      </c>
      <c r="AG54" s="65">
        <f t="shared" si="91"/>
        <v>2.3679371367706106E+21</v>
      </c>
      <c r="AH54" s="65">
        <f t="shared" si="91"/>
        <v>2.5299266149472958E+22</v>
      </c>
      <c r="AI54" s="65">
        <f t="shared" si="91"/>
        <v>2.5441022102050202E+23</v>
      </c>
      <c r="AJ54" s="65">
        <f t="shared" si="91"/>
        <v>2.4163266479562959E+24</v>
      </c>
      <c r="AK54" s="65">
        <f t="shared" si="91"/>
        <v>2.1742721654011271E+25</v>
      </c>
      <c r="AL54" s="65">
        <f t="shared" si="91"/>
        <v>1.8587213124293318E+26</v>
      </c>
      <c r="AM54" s="65">
        <f t="shared" si="6"/>
        <v>1</v>
      </c>
      <c r="AN54" s="65">
        <f t="shared" si="1"/>
        <v>1.3888888888888889E-3</v>
      </c>
      <c r="AO54" s="65">
        <f t="shared" ref="AO54:BH54" si="92">AN54+1/((FACT($B$4-1-AO$10))*(($B$5*$P54)^AO$10))</f>
        <v>1.4379517875249403E-3</v>
      </c>
      <c r="AP54" s="65">
        <f t="shared" si="92"/>
        <v>1.4393960883384831E-3</v>
      </c>
      <c r="AQ54" s="65">
        <f t="shared" si="92"/>
        <v>1.4394301018990023E-3</v>
      </c>
      <c r="AR54" s="65">
        <f t="shared" si="92"/>
        <v>1.4394307026683961E-3</v>
      </c>
      <c r="AS54" s="65">
        <f t="shared" si="92"/>
        <v>1.4394307097425132E-3</v>
      </c>
      <c r="AT54" s="65">
        <f t="shared" si="92"/>
        <v>1.4394307097841624E-3</v>
      </c>
      <c r="AU54" s="65" t="e">
        <f t="shared" si="92"/>
        <v>#NUM!</v>
      </c>
      <c r="AV54" s="65" t="e">
        <f t="shared" si="92"/>
        <v>#NUM!</v>
      </c>
      <c r="AW54" s="65" t="e">
        <f t="shared" si="92"/>
        <v>#NUM!</v>
      </c>
      <c r="AX54" s="65" t="e">
        <f t="shared" si="92"/>
        <v>#NUM!</v>
      </c>
      <c r="AY54" s="65" t="e">
        <f t="shared" si="92"/>
        <v>#NUM!</v>
      </c>
      <c r="AZ54" s="65" t="e">
        <f t="shared" si="92"/>
        <v>#NUM!</v>
      </c>
      <c r="BA54" s="65" t="e">
        <f t="shared" si="92"/>
        <v>#NUM!</v>
      </c>
      <c r="BB54" s="65" t="e">
        <f t="shared" si="92"/>
        <v>#NUM!</v>
      </c>
      <c r="BC54" s="65" t="e">
        <f t="shared" si="92"/>
        <v>#NUM!</v>
      </c>
      <c r="BD54" s="65" t="e">
        <f t="shared" si="92"/>
        <v>#NUM!</v>
      </c>
      <c r="BE54" s="65" t="e">
        <f t="shared" si="92"/>
        <v>#NUM!</v>
      </c>
      <c r="BF54" s="65" t="e">
        <f t="shared" si="92"/>
        <v>#NUM!</v>
      </c>
      <c r="BG54" s="65" t="e">
        <f t="shared" si="92"/>
        <v>#NUM!</v>
      </c>
      <c r="BH54" s="65" t="e">
        <f t="shared" si="92"/>
        <v>#NUM!</v>
      </c>
      <c r="BI54" s="5">
        <f t="shared" si="8"/>
        <v>7.6226122922356359</v>
      </c>
    </row>
    <row r="55" spans="4:61" s="1" customFormat="1">
      <c r="D55" s="5"/>
      <c r="E55" s="5"/>
      <c r="F55" s="5"/>
      <c r="G55" s="5"/>
      <c r="H55" s="5"/>
      <c r="O55" s="3"/>
      <c r="P55" s="66">
        <v>22</v>
      </c>
      <c r="Q55" s="65">
        <f t="shared" si="3"/>
        <v>1.0004888955400246E-64</v>
      </c>
      <c r="R55" s="65">
        <f t="shared" si="4"/>
        <v>1</v>
      </c>
      <c r="S55" s="65">
        <f t="shared" ref="S55:AL55" si="93">R55+(($B$5*$P55)^S$10)/FACT(S$10)</f>
        <v>174.8</v>
      </c>
      <c r="T55" s="65">
        <f t="shared" si="93"/>
        <v>15278.02</v>
      </c>
      <c r="U55" s="65">
        <f t="shared" si="93"/>
        <v>890257.89866666682</v>
      </c>
      <c r="V55" s="65">
        <f t="shared" si="93"/>
        <v>38908133.62673334</v>
      </c>
      <c r="W55" s="65">
        <f t="shared" si="93"/>
        <v>1360409493.9343309</v>
      </c>
      <c r="X55" s="65">
        <f t="shared" si="93"/>
        <v>39639898897.511078</v>
      </c>
      <c r="Y55" s="65">
        <f t="shared" si="93"/>
        <v>990064935803.45947</v>
      </c>
      <c r="Z55" s="65">
        <f t="shared" si="93"/>
        <v>21638048862585.191</v>
      </c>
      <c r="AA55" s="65">
        <f t="shared" si="93"/>
        <v>420373560693103.5</v>
      </c>
      <c r="AB55" s="65">
        <f t="shared" si="93"/>
        <v>7350396756307512</v>
      </c>
      <c r="AC55" s="65">
        <f t="shared" si="93"/>
        <v>1.1684476324701517E+17</v>
      </c>
      <c r="AD55" s="65">
        <f t="shared" si="93"/>
        <v>1.7026881712540979E+18</v>
      </c>
      <c r="AE55" s="65">
        <f t="shared" si="93"/>
        <v>2.2904194656764174E+19</v>
      </c>
      <c r="AF55" s="65">
        <f t="shared" si="93"/>
        <v>2.8610575374116785E+20</v>
      </c>
      <c r="AG55" s="65">
        <f t="shared" si="93"/>
        <v>3.3357344849991251E+21</v>
      </c>
      <c r="AH55" s="65">
        <f t="shared" si="93"/>
        <v>3.6462326578288691E+22</v>
      </c>
      <c r="AI55" s="65">
        <f t="shared" si="93"/>
        <v>3.7513301515556669E+23</v>
      </c>
      <c r="AJ55" s="65">
        <f t="shared" si="93"/>
        <v>3.6451866637517286E+24</v>
      </c>
      <c r="AK55" s="65">
        <f t="shared" si="93"/>
        <v>3.3557572144068209E+25</v>
      </c>
      <c r="AL55" s="65">
        <f t="shared" si="93"/>
        <v>2.9349620196801843E+26</v>
      </c>
      <c r="AM55" s="65">
        <f t="shared" si="6"/>
        <v>1</v>
      </c>
      <c r="AN55" s="65">
        <f t="shared" si="1"/>
        <v>1.3888888888888889E-3</v>
      </c>
      <c r="AO55" s="65">
        <f t="shared" ref="AO55:BH55" si="94">AN55+1/((FACT($B$4-1-AO$10))*(($B$5*$P55)^AO$10))</f>
        <v>1.4368367216468483E-3</v>
      </c>
      <c r="AP55" s="65">
        <f t="shared" si="94"/>
        <v>1.4382161184465594E-3</v>
      </c>
      <c r="AQ55" s="65">
        <f t="shared" si="94"/>
        <v>1.4382478652083478E-3</v>
      </c>
      <c r="AR55" s="65">
        <f t="shared" si="94"/>
        <v>1.4382484131961807E-3</v>
      </c>
      <c r="AS55" s="65">
        <f t="shared" si="94"/>
        <v>1.4382484195021397E-3</v>
      </c>
      <c r="AT55" s="65">
        <f t="shared" si="94"/>
        <v>1.4382484195384225E-3</v>
      </c>
      <c r="AU55" s="65" t="e">
        <f t="shared" si="94"/>
        <v>#NUM!</v>
      </c>
      <c r="AV55" s="65" t="e">
        <f t="shared" si="94"/>
        <v>#NUM!</v>
      </c>
      <c r="AW55" s="65" t="e">
        <f t="shared" si="94"/>
        <v>#NUM!</v>
      </c>
      <c r="AX55" s="65" t="e">
        <f t="shared" si="94"/>
        <v>#NUM!</v>
      </c>
      <c r="AY55" s="65" t="e">
        <f t="shared" si="94"/>
        <v>#NUM!</v>
      </c>
      <c r="AZ55" s="65" t="e">
        <f t="shared" si="94"/>
        <v>#NUM!</v>
      </c>
      <c r="BA55" s="65" t="e">
        <f t="shared" si="94"/>
        <v>#NUM!</v>
      </c>
      <c r="BB55" s="65" t="e">
        <f t="shared" si="94"/>
        <v>#NUM!</v>
      </c>
      <c r="BC55" s="65" t="e">
        <f t="shared" si="94"/>
        <v>#NUM!</v>
      </c>
      <c r="BD55" s="65" t="e">
        <f t="shared" si="94"/>
        <v>#NUM!</v>
      </c>
      <c r="BE55" s="65" t="e">
        <f t="shared" si="94"/>
        <v>#NUM!</v>
      </c>
      <c r="BF55" s="65" t="e">
        <f t="shared" si="94"/>
        <v>#NUM!</v>
      </c>
      <c r="BG55" s="65" t="e">
        <f t="shared" si="94"/>
        <v>#NUM!</v>
      </c>
      <c r="BH55" s="65" t="e">
        <f t="shared" si="94"/>
        <v>#NUM!</v>
      </c>
      <c r="BI55" s="5">
        <f t="shared" si="8"/>
        <v>7.6288783447740833</v>
      </c>
    </row>
    <row r="56" spans="4:61" s="1" customFormat="1">
      <c r="D56" s="5"/>
      <c r="E56" s="5"/>
      <c r="F56" s="5"/>
      <c r="G56" s="5"/>
      <c r="H56" s="5"/>
      <c r="O56" s="3"/>
      <c r="P56" s="65">
        <v>22.5</v>
      </c>
      <c r="Q56" s="65">
        <f t="shared" si="3"/>
        <v>2.2044897961738086E-66</v>
      </c>
      <c r="R56" s="65">
        <f t="shared" si="4"/>
        <v>1</v>
      </c>
      <c r="S56" s="65">
        <f t="shared" ref="S56:AL56" si="95">R56+(($B$5*$P56)^S$10)/FACT(S$10)</f>
        <v>178.75</v>
      </c>
      <c r="T56" s="65">
        <f t="shared" si="95"/>
        <v>15976.28125</v>
      </c>
      <c r="U56" s="65">
        <f t="shared" si="95"/>
        <v>951980.0078125</v>
      </c>
      <c r="V56" s="65">
        <f t="shared" si="95"/>
        <v>42545645.606933594</v>
      </c>
      <c r="W56" s="65">
        <f t="shared" si="95"/>
        <v>1521200457.6556885</v>
      </c>
      <c r="X56" s="65">
        <f t="shared" si="95"/>
        <v>45326349264.600052</v>
      </c>
      <c r="Y56" s="65">
        <f t="shared" si="95"/>
        <v>1157664235040.9375</v>
      </c>
      <c r="Z56" s="65">
        <f t="shared" si="95"/>
        <v>25872421634633.93</v>
      </c>
      <c r="AA56" s="65">
        <f t="shared" si="95"/>
        <v>513988880276595.56</v>
      </c>
      <c r="AB56" s="65">
        <f t="shared" si="95"/>
        <v>9190258932637464</v>
      </c>
      <c r="AC56" s="65">
        <f t="shared" si="95"/>
        <v>1.4939089546055968E+17</v>
      </c>
      <c r="AD56" s="65">
        <f t="shared" si="95"/>
        <v>2.2261128240304072E+18</v>
      </c>
      <c r="AE56" s="65">
        <f t="shared" si="95"/>
        <v>3.0621291501206594E+19</v>
      </c>
      <c r="AF56" s="65">
        <f t="shared" si="95"/>
        <v>3.9113864934892562E+20</v>
      </c>
      <c r="AG56" s="65">
        <f t="shared" si="95"/>
        <v>4.663269339844397E+21</v>
      </c>
      <c r="AH56" s="65">
        <f t="shared" si="95"/>
        <v>5.2123971229567521E+22</v>
      </c>
      <c r="AI56" s="65">
        <f t="shared" si="95"/>
        <v>5.4836748657652541E+23</v>
      </c>
      <c r="AJ56" s="65">
        <f t="shared" si="95"/>
        <v>5.4487722006277363E+24</v>
      </c>
      <c r="AK56" s="65">
        <f t="shared" si="95"/>
        <v>5.1293347880764714E+25</v>
      </c>
      <c r="AL56" s="65">
        <f t="shared" si="95"/>
        <v>4.587370142379821E+26</v>
      </c>
      <c r="AM56" s="65">
        <f t="shared" si="6"/>
        <v>1</v>
      </c>
      <c r="AN56" s="65">
        <f t="shared" si="1"/>
        <v>1.3888888888888889E-3</v>
      </c>
      <c r="AO56" s="65">
        <f t="shared" ref="AO56:BH56" si="96">AN56+1/((FACT($B$4-1-AO$10))*(($B$5*$P56)^AO$10))</f>
        <v>1.435771214252227E-3</v>
      </c>
      <c r="AP56" s="65">
        <f t="shared" si="96"/>
        <v>1.4370899857111114E-3</v>
      </c>
      <c r="AQ56" s="65">
        <f t="shared" si="96"/>
        <v>1.4371196627059666E-3</v>
      </c>
      <c r="AR56" s="65">
        <f t="shared" si="96"/>
        <v>1.437120163583517E-3</v>
      </c>
      <c r="AS56" s="65">
        <f t="shared" si="96"/>
        <v>1.43712016921927E-3</v>
      </c>
      <c r="AT56" s="65">
        <f t="shared" si="96"/>
        <v>1.4371201692509759E-3</v>
      </c>
      <c r="AU56" s="65" t="e">
        <f t="shared" si="96"/>
        <v>#NUM!</v>
      </c>
      <c r="AV56" s="65" t="e">
        <f t="shared" si="96"/>
        <v>#NUM!</v>
      </c>
      <c r="AW56" s="65" t="e">
        <f t="shared" si="96"/>
        <v>#NUM!</v>
      </c>
      <c r="AX56" s="65" t="e">
        <f t="shared" si="96"/>
        <v>#NUM!</v>
      </c>
      <c r="AY56" s="65" t="e">
        <f t="shared" si="96"/>
        <v>#NUM!</v>
      </c>
      <c r="AZ56" s="65" t="e">
        <f t="shared" si="96"/>
        <v>#NUM!</v>
      </c>
      <c r="BA56" s="65" t="e">
        <f t="shared" si="96"/>
        <v>#NUM!</v>
      </c>
      <c r="BB56" s="65" t="e">
        <f t="shared" si="96"/>
        <v>#NUM!</v>
      </c>
      <c r="BC56" s="65" t="e">
        <f t="shared" si="96"/>
        <v>#NUM!</v>
      </c>
      <c r="BD56" s="65" t="e">
        <f t="shared" si="96"/>
        <v>#NUM!</v>
      </c>
      <c r="BE56" s="65" t="e">
        <f t="shared" si="96"/>
        <v>#NUM!</v>
      </c>
      <c r="BF56" s="65" t="e">
        <f t="shared" si="96"/>
        <v>#NUM!</v>
      </c>
      <c r="BG56" s="65" t="e">
        <f t="shared" si="96"/>
        <v>#NUM!</v>
      </c>
      <c r="BH56" s="65" t="e">
        <f t="shared" si="96"/>
        <v>#NUM!</v>
      </c>
      <c r="BI56" s="5">
        <f t="shared" si="8"/>
        <v>7.6348676032714247</v>
      </c>
    </row>
    <row r="57" spans="4:61" s="1" customFormat="1">
      <c r="D57" s="5"/>
      <c r="E57" s="5"/>
      <c r="F57" s="5"/>
      <c r="G57" s="5"/>
      <c r="H57" s="5"/>
      <c r="O57" s="3"/>
      <c r="P57" s="66">
        <v>23</v>
      </c>
      <c r="Q57" s="65">
        <f t="shared" si="3"/>
        <v>4.8430259587899088E-68</v>
      </c>
      <c r="R57" s="65">
        <f t="shared" si="4"/>
        <v>1</v>
      </c>
      <c r="S57" s="65">
        <f t="shared" ref="S57:AL57" si="97">R57+(($B$5*$P57)^S$10)/FACT(S$10)</f>
        <v>182.70000000000002</v>
      </c>
      <c r="T57" s="65">
        <f t="shared" si="97"/>
        <v>16690.145000000004</v>
      </c>
      <c r="U57" s="65">
        <f t="shared" si="97"/>
        <v>1016491.0638333337</v>
      </c>
      <c r="V57" s="65">
        <f t="shared" si="97"/>
        <v>46432447.801837519</v>
      </c>
      <c r="W57" s="65">
        <f t="shared" si="97"/>
        <v>1696848315.6609099</v>
      </c>
      <c r="X57" s="65">
        <f t="shared" si="97"/>
        <v>51676942180.659828</v>
      </c>
      <c r="Y57" s="65">
        <f t="shared" si="97"/>
        <v>1349017378647.8462</v>
      </c>
      <c r="Z57" s="65">
        <f t="shared" si="97"/>
        <v>30814862041908.82</v>
      </c>
      <c r="AA57" s="65">
        <f t="shared" si="97"/>
        <v>625697525965744.37</v>
      </c>
      <c r="AB57" s="65">
        <f t="shared" si="97"/>
        <v>1.1434715529461836E+16</v>
      </c>
      <c r="AC57" s="65">
        <f t="shared" si="97"/>
        <v>1.8998004018721091E+17</v>
      </c>
      <c r="AD57" s="65">
        <f t="shared" si="97"/>
        <v>2.8934538310466284E+18</v>
      </c>
      <c r="AE57" s="65">
        <f t="shared" si="97"/>
        <v>4.0679699046366339E+19</v>
      </c>
      <c r="AF57" s="65">
        <f t="shared" si="97"/>
        <v>5.310911815909087E+20</v>
      </c>
      <c r="AG57" s="65">
        <f t="shared" si="97"/>
        <v>6.4716089401471318E+21</v>
      </c>
      <c r="AH57" s="65">
        <f t="shared" si="97"/>
        <v>7.3933613735751262E+22</v>
      </c>
      <c r="AI57" s="65">
        <f t="shared" si="97"/>
        <v>7.9498339440406128E+23</v>
      </c>
      <c r="AJ57" s="65">
        <f t="shared" si="97"/>
        <v>8.0735803470391707E+24</v>
      </c>
      <c r="AK57" s="65">
        <f t="shared" si="97"/>
        <v>7.767995225723914E+25</v>
      </c>
      <c r="AL57" s="65">
        <f t="shared" si="97"/>
        <v>7.1005384106140599E+26</v>
      </c>
      <c r="AM57" s="65">
        <f t="shared" si="6"/>
        <v>1</v>
      </c>
      <c r="AN57" s="65">
        <f t="shared" si="1"/>
        <v>1.3888888888888889E-3</v>
      </c>
      <c r="AO57" s="65">
        <f t="shared" ref="AO57:BH57" si="98">AN57+1/((FACT($B$4-1-AO$10))*(($B$5*$P57)^AO$10))</f>
        <v>1.4347520332660675E-3</v>
      </c>
      <c r="AP57" s="65">
        <f t="shared" si="98"/>
        <v>1.4360140900733646E-3</v>
      </c>
      <c r="AQ57" s="65">
        <f t="shared" si="98"/>
        <v>1.4360418733822759E-3</v>
      </c>
      <c r="AR57" s="65">
        <f t="shared" si="98"/>
        <v>1.4360423321050427E-3</v>
      </c>
      <c r="AS57" s="65">
        <f t="shared" si="98"/>
        <v>1.4360423371542752E-3</v>
      </c>
      <c r="AT57" s="65">
        <f t="shared" si="98"/>
        <v>1.436042337182064E-3</v>
      </c>
      <c r="AU57" s="65" t="e">
        <f t="shared" si="98"/>
        <v>#NUM!</v>
      </c>
      <c r="AV57" s="65" t="e">
        <f t="shared" si="98"/>
        <v>#NUM!</v>
      </c>
      <c r="AW57" s="65" t="e">
        <f t="shared" si="98"/>
        <v>#NUM!</v>
      </c>
      <c r="AX57" s="65" t="e">
        <f t="shared" si="98"/>
        <v>#NUM!</v>
      </c>
      <c r="AY57" s="65" t="e">
        <f t="shared" si="98"/>
        <v>#NUM!</v>
      </c>
      <c r="AZ57" s="65" t="e">
        <f t="shared" si="98"/>
        <v>#NUM!</v>
      </c>
      <c r="BA57" s="65" t="e">
        <f t="shared" si="98"/>
        <v>#NUM!</v>
      </c>
      <c r="BB57" s="65" t="e">
        <f t="shared" si="98"/>
        <v>#NUM!</v>
      </c>
      <c r="BC57" s="65" t="e">
        <f t="shared" si="98"/>
        <v>#NUM!</v>
      </c>
      <c r="BD57" s="65" t="e">
        <f t="shared" si="98"/>
        <v>#NUM!</v>
      </c>
      <c r="BE57" s="65" t="e">
        <f t="shared" si="98"/>
        <v>#NUM!</v>
      </c>
      <c r="BF57" s="65" t="e">
        <f t="shared" si="98"/>
        <v>#NUM!</v>
      </c>
      <c r="BG57" s="65" t="e">
        <f t="shared" si="98"/>
        <v>#NUM!</v>
      </c>
      <c r="BH57" s="65" t="e">
        <f t="shared" si="98"/>
        <v>#NUM!</v>
      </c>
      <c r="BI57" s="5">
        <f t="shared" si="8"/>
        <v>7.6405980089367969</v>
      </c>
    </row>
    <row r="58" spans="4:61" s="1" customFormat="1">
      <c r="D58" s="5"/>
      <c r="E58" s="5"/>
      <c r="F58" s="5"/>
      <c r="G58" s="5"/>
      <c r="H58" s="5"/>
      <c r="O58" s="3"/>
      <c r="P58" s="65">
        <v>23.5</v>
      </c>
      <c r="Q58" s="65">
        <f t="shared" si="3"/>
        <v>1.0609471509526561E-69</v>
      </c>
      <c r="R58" s="65">
        <f t="shared" si="4"/>
        <v>1</v>
      </c>
      <c r="S58" s="65">
        <f t="shared" ref="S58:AL58" si="99">R58+(($B$5*$P58)^S$10)/FACT(S$10)</f>
        <v>186.65</v>
      </c>
      <c r="T58" s="65">
        <f t="shared" si="99"/>
        <v>17419.611250000002</v>
      </c>
      <c r="U58" s="65">
        <f t="shared" si="99"/>
        <v>1083852.6966041669</v>
      </c>
      <c r="V58" s="65">
        <f t="shared" si="99"/>
        <v>50579678.270604432</v>
      </c>
      <c r="W58" s="65">
        <f t="shared" si="99"/>
        <v>1888359681.8332341</v>
      </c>
      <c r="X58" s="65">
        <f t="shared" si="99"/>
        <v>58752335958.733604</v>
      </c>
      <c r="Y58" s="65">
        <f t="shared" si="99"/>
        <v>1566866221073.9556</v>
      </c>
      <c r="Z58" s="65">
        <f t="shared" si="99"/>
        <v>36564534067529.07</v>
      </c>
      <c r="AA58" s="65">
        <f t="shared" si="99"/>
        <v>758488649144683.87</v>
      </c>
      <c r="AB58" s="65">
        <f t="shared" si="99"/>
        <v>1.4161009845552062E+16</v>
      </c>
      <c r="AC58" s="65">
        <f t="shared" si="99"/>
        <v>2.4035901531037296E+17</v>
      </c>
      <c r="AD58" s="65">
        <f t="shared" si="99"/>
        <v>3.7398306581890391E+18</v>
      </c>
      <c r="AE58" s="65">
        <f t="shared" si="99"/>
        <v>5.3714977619760153E+19</v>
      </c>
      <c r="AF58" s="65">
        <f t="shared" si="99"/>
        <v>7.1642112286373708E+20</v>
      </c>
      <c r="AG58" s="65">
        <f t="shared" si="99"/>
        <v>8.9185141805000247E+21</v>
      </c>
      <c r="AH58" s="65">
        <f t="shared" si="99"/>
        <v>1.0408842518988606E+23</v>
      </c>
      <c r="AI58" s="65">
        <f t="shared" si="99"/>
        <v>1.1433998357129752E+24</v>
      </c>
      <c r="AJ58" s="65">
        <f t="shared" si="99"/>
        <v>1.1862742244802507E+25</v>
      </c>
      <c r="AK58" s="65">
        <f t="shared" si="99"/>
        <v>1.1660200109993256E+26</v>
      </c>
      <c r="AL58" s="65">
        <f t="shared" si="99"/>
        <v>1.0888441714226773E+27</v>
      </c>
      <c r="AM58" s="65">
        <f t="shared" si="6"/>
        <v>1</v>
      </c>
      <c r="AN58" s="65">
        <f t="shared" si="1"/>
        <v>1.3888888888888889E-3</v>
      </c>
      <c r="AO58" s="65">
        <f t="shared" ref="AO58:BH58" si="100">AN58+1/((FACT($B$4-1-AO$10))*(($B$5*$P58)^AO$10))</f>
        <v>1.4337762216835744E-3</v>
      </c>
      <c r="AP58" s="65">
        <f t="shared" si="100"/>
        <v>1.4349851452708268E-3</v>
      </c>
      <c r="AQ58" s="65">
        <f t="shared" si="100"/>
        <v>1.4350111926414112E-3</v>
      </c>
      <c r="AR58" s="65">
        <f t="shared" si="100"/>
        <v>1.4350116135523282E-3</v>
      </c>
      <c r="AS58" s="65">
        <f t="shared" si="100"/>
        <v>1.4350116180867846E-3</v>
      </c>
      <c r="AT58" s="65">
        <f t="shared" si="100"/>
        <v>1.4350116181112093E-3</v>
      </c>
      <c r="AU58" s="65" t="e">
        <f t="shared" si="100"/>
        <v>#NUM!</v>
      </c>
      <c r="AV58" s="65" t="e">
        <f t="shared" si="100"/>
        <v>#NUM!</v>
      </c>
      <c r="AW58" s="65" t="e">
        <f t="shared" si="100"/>
        <v>#NUM!</v>
      </c>
      <c r="AX58" s="65" t="e">
        <f t="shared" si="100"/>
        <v>#NUM!</v>
      </c>
      <c r="AY58" s="65" t="e">
        <f t="shared" si="100"/>
        <v>#NUM!</v>
      </c>
      <c r="AZ58" s="65" t="e">
        <f t="shared" si="100"/>
        <v>#NUM!</v>
      </c>
      <c r="BA58" s="65" t="e">
        <f t="shared" si="100"/>
        <v>#NUM!</v>
      </c>
      <c r="BB58" s="65" t="e">
        <f t="shared" si="100"/>
        <v>#NUM!</v>
      </c>
      <c r="BC58" s="65" t="e">
        <f t="shared" si="100"/>
        <v>#NUM!</v>
      </c>
      <c r="BD58" s="65" t="e">
        <f t="shared" si="100"/>
        <v>#NUM!</v>
      </c>
      <c r="BE58" s="65" t="e">
        <f t="shared" si="100"/>
        <v>#NUM!</v>
      </c>
      <c r="BF58" s="65" t="e">
        <f t="shared" si="100"/>
        <v>#NUM!</v>
      </c>
      <c r="BG58" s="65" t="e">
        <f t="shared" si="100"/>
        <v>#NUM!</v>
      </c>
      <c r="BH58" s="65" t="e">
        <f t="shared" si="100"/>
        <v>#NUM!</v>
      </c>
      <c r="BI58" s="5">
        <f t="shared" si="8"/>
        <v>7.6460859854668479</v>
      </c>
    </row>
    <row r="59" spans="4:61" s="1" customFormat="1">
      <c r="D59" s="5"/>
      <c r="E59" s="5"/>
      <c r="F59" s="5"/>
      <c r="G59" s="5"/>
      <c r="H59" s="5"/>
      <c r="O59" s="3"/>
      <c r="P59" s="66">
        <v>24</v>
      </c>
      <c r="Q59" s="65">
        <f t="shared" si="3"/>
        <v>2.3178793374440446E-71</v>
      </c>
      <c r="R59" s="65">
        <f t="shared" si="4"/>
        <v>1</v>
      </c>
      <c r="S59" s="65">
        <f t="shared" ref="S59:AL59" si="101">R59+(($B$5*$P59)^S$10)/FACT(S$10)</f>
        <v>190.60000000000002</v>
      </c>
      <c r="T59" s="65">
        <f t="shared" si="101"/>
        <v>18164.680000000004</v>
      </c>
      <c r="U59" s="65">
        <f t="shared" si="101"/>
        <v>1154126.5360000003</v>
      </c>
      <c r="V59" s="65">
        <f t="shared" si="101"/>
        <v>54998718.510400034</v>
      </c>
      <c r="W59" s="65">
        <f t="shared" si="101"/>
        <v>2096785646.1796496</v>
      </c>
      <c r="X59" s="65">
        <f t="shared" si="101"/>
        <v>66617252560.527946</v>
      </c>
      <c r="Y59" s="65">
        <f t="shared" si="101"/>
        <v>1814200184983.4478</v>
      </c>
      <c r="Z59" s="65">
        <f t="shared" si="101"/>
        <v>43231915683406.648</v>
      </c>
      <c r="AA59" s="65">
        <f t="shared" si="101"/>
        <v>915765122183522.25</v>
      </c>
      <c r="AB59" s="65">
        <f t="shared" si="101"/>
        <v>1.7458994717425716E+16</v>
      </c>
      <c r="AC59" s="65">
        <f t="shared" si="101"/>
        <v>3.0260411574087309E+17</v>
      </c>
      <c r="AD59" s="65">
        <f t="shared" si="101"/>
        <v>4.8078970279113411E+18</v>
      </c>
      <c r="AE59" s="65">
        <f t="shared" si="101"/>
        <v>7.0515861346951414E+19</v>
      </c>
      <c r="AF59" s="65">
        <f t="shared" si="101"/>
        <v>9.6038943526766576E+20</v>
      </c>
      <c r="AG59" s="65">
        <f t="shared" si="101"/>
        <v>1.2208391409625496E+22</v>
      </c>
      <c r="AH59" s="65">
        <f t="shared" si="101"/>
        <v>1.4549721480576582E+23</v>
      </c>
      <c r="AI59" s="65">
        <f t="shared" si="101"/>
        <v>1.632059621623896E+24</v>
      </c>
      <c r="AJ59" s="65">
        <f t="shared" si="101"/>
        <v>1.7290516973441533E+25</v>
      </c>
      <c r="AK59" s="65">
        <f t="shared" si="101"/>
        <v>1.7354543875789547E+26</v>
      </c>
      <c r="AL59" s="65">
        <f t="shared" si="101"/>
        <v>1.6548420972745187E+27</v>
      </c>
      <c r="AM59" s="65">
        <f t="shared" si="6"/>
        <v>1</v>
      </c>
      <c r="AN59" s="65">
        <f t="shared" si="1"/>
        <v>1.3888888888888889E-3</v>
      </c>
      <c r="AO59" s="65">
        <f t="shared" ref="AO59:BH59" si="102">AN59+1/((FACT($B$4-1-AO$10))*(($B$5*$P59)^AO$10))</f>
        <v>1.4328410689170184E-3</v>
      </c>
      <c r="AP59" s="65">
        <f t="shared" si="102"/>
        <v>1.4340001453945533E-3</v>
      </c>
      <c r="AQ59" s="65">
        <f t="shared" si="102"/>
        <v>1.4340245984847968E-3</v>
      </c>
      <c r="AR59" s="65">
        <f t="shared" si="102"/>
        <v>1.4340249854007817E-3</v>
      </c>
      <c r="AS59" s="65">
        <f t="shared" si="102"/>
        <v>1.434024989482174E-3</v>
      </c>
      <c r="AT59" s="65">
        <f t="shared" si="102"/>
        <v>1.4340249895037004E-3</v>
      </c>
      <c r="AU59" s="65" t="e">
        <f t="shared" si="102"/>
        <v>#NUM!</v>
      </c>
      <c r="AV59" s="65" t="e">
        <f t="shared" si="102"/>
        <v>#NUM!</v>
      </c>
      <c r="AW59" s="65" t="e">
        <f t="shared" si="102"/>
        <v>#NUM!</v>
      </c>
      <c r="AX59" s="65" t="e">
        <f t="shared" si="102"/>
        <v>#NUM!</v>
      </c>
      <c r="AY59" s="65" t="e">
        <f t="shared" si="102"/>
        <v>#NUM!</v>
      </c>
      <c r="AZ59" s="65" t="e">
        <f t="shared" si="102"/>
        <v>#NUM!</v>
      </c>
      <c r="BA59" s="65" t="e">
        <f t="shared" si="102"/>
        <v>#NUM!</v>
      </c>
      <c r="BB59" s="65" t="e">
        <f t="shared" si="102"/>
        <v>#NUM!</v>
      </c>
      <c r="BC59" s="65" t="e">
        <f t="shared" si="102"/>
        <v>#NUM!</v>
      </c>
      <c r="BD59" s="65" t="e">
        <f t="shared" si="102"/>
        <v>#NUM!</v>
      </c>
      <c r="BE59" s="65" t="e">
        <f t="shared" si="102"/>
        <v>#NUM!</v>
      </c>
      <c r="BF59" s="65" t="e">
        <f t="shared" si="102"/>
        <v>#NUM!</v>
      </c>
      <c r="BG59" s="65" t="e">
        <f t="shared" si="102"/>
        <v>#NUM!</v>
      </c>
      <c r="BH59" s="65" t="e">
        <f t="shared" si="102"/>
        <v>#NUM!</v>
      </c>
      <c r="BI59" s="5">
        <f t="shared" si="8"/>
        <v>7.6513465961423606</v>
      </c>
    </row>
    <row r="60" spans="4:61" s="1" customFormat="1">
      <c r="D60" s="5"/>
      <c r="E60" s="5"/>
      <c r="F60" s="5"/>
      <c r="G60" s="5"/>
      <c r="H60" s="5"/>
      <c r="O60" s="3"/>
      <c r="P60" s="65">
        <v>24.5</v>
      </c>
      <c r="Q60" s="65">
        <f t="shared" si="3"/>
        <v>5.0507593492430093E-73</v>
      </c>
      <c r="R60" s="65">
        <f t="shared" si="4"/>
        <v>1</v>
      </c>
      <c r="S60" s="65">
        <f t="shared" ref="S60:AL60" si="103">R60+(($B$5*$P60)^S$10)/FACT(S$10)</f>
        <v>194.55</v>
      </c>
      <c r="T60" s="65">
        <f t="shared" si="103"/>
        <v>18925.35125</v>
      </c>
      <c r="U60" s="65">
        <f t="shared" si="103"/>
        <v>1227374.2118958335</v>
      </c>
      <c r="V60" s="65">
        <f t="shared" si="103"/>
        <v>59701193.456396088</v>
      </c>
      <c r="W60" s="65">
        <f t="shared" si="103"/>
        <v>2323222736.4110012</v>
      </c>
      <c r="X60" s="65">
        <f t="shared" si="103"/>
        <v>75340655176.221634</v>
      </c>
      <c r="Y60" s="65">
        <f t="shared" si="103"/>
        <v>2094272662136.9861</v>
      </c>
      <c r="Z60" s="65">
        <f t="shared" si="103"/>
        <v>50939808905543.969</v>
      </c>
      <c r="AA60" s="65">
        <f t="shared" si="103"/>
        <v>1101390202229035.2</v>
      </c>
      <c r="AB60" s="65">
        <f t="shared" si="103"/>
        <v>2.1432857565005212E+16</v>
      </c>
      <c r="AC60" s="65">
        <f t="shared" si="103"/>
        <v>3.7917426738912595E+17</v>
      </c>
      <c r="AD60" s="65">
        <f t="shared" si="103"/>
        <v>6.1492450900106742E+18</v>
      </c>
      <c r="AE60" s="65">
        <f t="shared" si="103"/>
        <v>9.2056722606810726E+19</v>
      </c>
      <c r="AF60" s="65">
        <f t="shared" si="103"/>
        <v>1.2797275992765712E+21</v>
      </c>
      <c r="AG60" s="65">
        <f t="shared" si="103"/>
        <v>1.6604640811238719E+22</v>
      </c>
      <c r="AH60" s="65">
        <f t="shared" si="103"/>
        <v>2.0198820032219327E+23</v>
      </c>
      <c r="AI60" s="65">
        <f t="shared" si="103"/>
        <v>2.3126345499307379E+24</v>
      </c>
      <c r="AJ60" s="65">
        <f t="shared" si="103"/>
        <v>2.5007945714749282E+25</v>
      </c>
      <c r="AK60" s="65">
        <f t="shared" si="103"/>
        <v>2.5620149708057188E+26</v>
      </c>
      <c r="AL60" s="65">
        <f t="shared" si="103"/>
        <v>2.49357709042332E+27</v>
      </c>
      <c r="AM60" s="65">
        <f t="shared" si="6"/>
        <v>1</v>
      </c>
      <c r="AN60" s="65">
        <f t="shared" si="1"/>
        <v>1.3888888888888889E-3</v>
      </c>
      <c r="AO60" s="65">
        <f t="shared" ref="AO60:BH60" si="104">AN60+1/((FACT($B$4-1-AO$10))*(($B$5*$P60)^AO$10))</f>
        <v>1.4319440856511382E-3</v>
      </c>
      <c r="AP60" s="65">
        <f t="shared" si="104"/>
        <v>1.4330563356320797E-3</v>
      </c>
      <c r="AQ60" s="65">
        <f t="shared" si="104"/>
        <v>1.4330793219401333E-3</v>
      </c>
      <c r="AR60" s="65">
        <f t="shared" si="104"/>
        <v>1.433079678224939E-3</v>
      </c>
      <c r="AS60" s="65">
        <f t="shared" si="104"/>
        <v>1.4330796819065179E-3</v>
      </c>
      <c r="AT60" s="65">
        <f t="shared" si="104"/>
        <v>1.4330796819255391E-3</v>
      </c>
      <c r="AU60" s="65" t="e">
        <f t="shared" si="104"/>
        <v>#NUM!</v>
      </c>
      <c r="AV60" s="65" t="e">
        <f t="shared" si="104"/>
        <v>#NUM!</v>
      </c>
      <c r="AW60" s="65" t="e">
        <f t="shared" si="104"/>
        <v>#NUM!</v>
      </c>
      <c r="AX60" s="65" t="e">
        <f t="shared" si="104"/>
        <v>#NUM!</v>
      </c>
      <c r="AY60" s="65" t="e">
        <f t="shared" si="104"/>
        <v>#NUM!</v>
      </c>
      <c r="AZ60" s="65" t="e">
        <f t="shared" si="104"/>
        <v>#NUM!</v>
      </c>
      <c r="BA60" s="65" t="e">
        <f t="shared" si="104"/>
        <v>#NUM!</v>
      </c>
      <c r="BB60" s="65" t="e">
        <f t="shared" si="104"/>
        <v>#NUM!</v>
      </c>
      <c r="BC60" s="65" t="e">
        <f t="shared" si="104"/>
        <v>#NUM!</v>
      </c>
      <c r="BD60" s="65" t="e">
        <f t="shared" si="104"/>
        <v>#NUM!</v>
      </c>
      <c r="BE60" s="65" t="e">
        <f t="shared" si="104"/>
        <v>#NUM!</v>
      </c>
      <c r="BF60" s="65" t="e">
        <f t="shared" si="104"/>
        <v>#NUM!</v>
      </c>
      <c r="BG60" s="65" t="e">
        <f t="shared" si="104"/>
        <v>#NUM!</v>
      </c>
      <c r="BH60" s="65" t="e">
        <f t="shared" si="104"/>
        <v>#NUM!</v>
      </c>
      <c r="BI60" s="5">
        <f t="shared" si="8"/>
        <v>7.6563936818080736</v>
      </c>
    </row>
    <row r="61" spans="4:61" s="1" customFormat="1">
      <c r="D61" s="5"/>
      <c r="E61" s="5"/>
      <c r="F61" s="5"/>
      <c r="G61" s="5"/>
      <c r="H61" s="5"/>
      <c r="O61" s="3"/>
      <c r="P61" s="66">
        <v>25</v>
      </c>
      <c r="Q61" s="65">
        <f t="shared" si="3"/>
        <v>1.0978348644153787E-74</v>
      </c>
      <c r="R61" s="65">
        <f t="shared" si="4"/>
        <v>1</v>
      </c>
      <c r="S61" s="65">
        <f t="shared" ref="S61:AL61" si="105">R61+(($B$5*$P61)^S$10)/FACT(S$10)</f>
        <v>198.5</v>
      </c>
      <c r="T61" s="65">
        <f t="shared" si="105"/>
        <v>19701.625</v>
      </c>
      <c r="U61" s="65">
        <f t="shared" si="105"/>
        <v>1303657.3541666667</v>
      </c>
      <c r="V61" s="65">
        <f t="shared" si="105"/>
        <v>64698971.481770828</v>
      </c>
      <c r="W61" s="65">
        <f t="shared" si="105"/>
        <v>2568813879.5221357</v>
      </c>
      <c r="X61" s="65">
        <f t="shared" si="105"/>
        <v>84995929602.517471</v>
      </c>
      <c r="Y61" s="65">
        <f t="shared" si="105"/>
        <v>2410618123215.6001</v>
      </c>
      <c r="Z61" s="65">
        <f t="shared" si="105"/>
        <v>59824416028038.57</v>
      </c>
      <c r="AA61" s="65">
        <f t="shared" si="105"/>
        <v>1319738314494987</v>
      </c>
      <c r="AB61" s="65">
        <f t="shared" si="105"/>
        <v>2.620303780921722E+16</v>
      </c>
      <c r="AC61" s="65">
        <f t="shared" si="105"/>
        <v>4.7297136964627552E+17</v>
      </c>
      <c r="AD61" s="65">
        <f t="shared" si="105"/>
        <v>7.8260334977978593E+18</v>
      </c>
      <c r="AE61" s="65">
        <f t="shared" si="105"/>
        <v>1.1953601582933153E+20</v>
      </c>
      <c r="AF61" s="65">
        <f t="shared" si="105"/>
        <v>1.6954446951491819E+21</v>
      </c>
      <c r="AG61" s="65">
        <f t="shared" si="105"/>
        <v>2.2444908972860542E+22</v>
      </c>
      <c r="AH61" s="65">
        <f t="shared" si="105"/>
        <v>2.7857110865086009E+23</v>
      </c>
      <c r="AI61" s="65">
        <f t="shared" si="105"/>
        <v>3.2541548990276194E+24</v>
      </c>
      <c r="AJ61" s="65">
        <f t="shared" si="105"/>
        <v>3.5902921487883732E+25</v>
      </c>
      <c r="AK61" s="65">
        <f t="shared" si="105"/>
        <v>3.7527825839836177E+26</v>
      </c>
      <c r="AL61" s="65">
        <f t="shared" si="105"/>
        <v>3.726609710389332E+27</v>
      </c>
      <c r="AM61" s="65">
        <f t="shared" si="6"/>
        <v>1</v>
      </c>
      <c r="AN61" s="65">
        <f t="shared" si="1"/>
        <v>1.3888888888888889E-3</v>
      </c>
      <c r="AO61" s="65">
        <f t="shared" ref="AO61:BH61" si="106">AN61+1/((FACT($B$4-1-AO$10))*(($B$5*$P61)^AO$10))</f>
        <v>1.4310829817158932E-3</v>
      </c>
      <c r="AP61" s="65">
        <f t="shared" si="106"/>
        <v>1.4321511865975896E-3</v>
      </c>
      <c r="AQ61" s="65">
        <f t="shared" si="106"/>
        <v>1.4321728211268391E-3</v>
      </c>
      <c r="AR61" s="65">
        <f t="shared" si="106"/>
        <v>1.4321731497525998E-3</v>
      </c>
      <c r="AS61" s="65">
        <f t="shared" si="106"/>
        <v>1.4321731530804556E-3</v>
      </c>
      <c r="AT61" s="65">
        <f t="shared" si="106"/>
        <v>1.4321731530973054E-3</v>
      </c>
      <c r="AU61" s="65" t="e">
        <f t="shared" si="106"/>
        <v>#NUM!</v>
      </c>
      <c r="AV61" s="65" t="e">
        <f t="shared" si="106"/>
        <v>#NUM!</v>
      </c>
      <c r="AW61" s="65" t="e">
        <f t="shared" si="106"/>
        <v>#NUM!</v>
      </c>
      <c r="AX61" s="65" t="e">
        <f t="shared" si="106"/>
        <v>#NUM!</v>
      </c>
      <c r="AY61" s="65" t="e">
        <f t="shared" si="106"/>
        <v>#NUM!</v>
      </c>
      <c r="AZ61" s="65" t="e">
        <f t="shared" si="106"/>
        <v>#NUM!</v>
      </c>
      <c r="BA61" s="65" t="e">
        <f t="shared" si="106"/>
        <v>#NUM!</v>
      </c>
      <c r="BB61" s="65" t="e">
        <f t="shared" si="106"/>
        <v>#NUM!</v>
      </c>
      <c r="BC61" s="65" t="e">
        <f t="shared" si="106"/>
        <v>#NUM!</v>
      </c>
      <c r="BD61" s="65" t="e">
        <f t="shared" si="106"/>
        <v>#NUM!</v>
      </c>
      <c r="BE61" s="65" t="e">
        <f t="shared" si="106"/>
        <v>#NUM!</v>
      </c>
      <c r="BF61" s="65" t="e">
        <f t="shared" si="106"/>
        <v>#NUM!</v>
      </c>
      <c r="BG61" s="65" t="e">
        <f t="shared" si="106"/>
        <v>#NUM!</v>
      </c>
      <c r="BH61" s="65" t="e">
        <f t="shared" si="106"/>
        <v>#NUM!</v>
      </c>
      <c r="BI61" s="5">
        <f t="shared" si="8"/>
        <v>7.6612399823953012</v>
      </c>
    </row>
    <row r="62" spans="4:61" s="1" customFormat="1">
      <c r="D62" s="5"/>
      <c r="E62" s="5"/>
      <c r="F62" s="5"/>
      <c r="G62" s="5"/>
      <c r="H62" s="5"/>
      <c r="O62" s="3"/>
      <c r="P62" s="65">
        <v>25.5</v>
      </c>
      <c r="Q62" s="65">
        <f t="shared" si="3"/>
        <v>2.3805365056807359E-76</v>
      </c>
      <c r="R62" s="65">
        <f t="shared" si="4"/>
        <v>1</v>
      </c>
      <c r="S62" s="65">
        <f t="shared" ref="S62:AL62" si="107">R62+(($B$5*$P62)^S$10)/FACT(S$10)</f>
        <v>202.45000000000002</v>
      </c>
      <c r="T62" s="65">
        <f t="shared" si="107"/>
        <v>20493.501250000005</v>
      </c>
      <c r="U62" s="65">
        <f t="shared" si="107"/>
        <v>1383037.5926875004</v>
      </c>
      <c r="V62" s="65">
        <f t="shared" si="107"/>
        <v>70004164.397708625</v>
      </c>
      <c r="W62" s="65">
        <f t="shared" si="107"/>
        <v>2834749363.3720098</v>
      </c>
      <c r="X62" s="65">
        <f t="shared" si="107"/>
        <v>95661069418.934174</v>
      </c>
      <c r="Y62" s="65">
        <f t="shared" si="107"/>
        <v>2767069951589.3628</v>
      </c>
      <c r="Z62" s="65">
        <f t="shared" si="107"/>
        <v>70036484865743.469</v>
      </c>
      <c r="AA62" s="65">
        <f t="shared" si="107"/>
        <v>1575750222027559.7</v>
      </c>
      <c r="AB62" s="65">
        <f t="shared" si="107"/>
        <v>3.1908353457152352E+16</v>
      </c>
      <c r="AC62" s="65">
        <f t="shared" si="107"/>
        <v>5.8740861906768781E+17</v>
      </c>
      <c r="AD62" s="65">
        <f t="shared" si="107"/>
        <v>9.9128693280045507E+18</v>
      </c>
      <c r="AE62" s="65">
        <f t="shared" si="107"/>
        <v>1.5442164315995315E+20</v>
      </c>
      <c r="AF62" s="65">
        <f t="shared" si="107"/>
        <v>2.2337996780489561E+21</v>
      </c>
      <c r="AG62" s="65">
        <f t="shared" si="107"/>
        <v>3.0159846686608268E+22</v>
      </c>
      <c r="AH62" s="65">
        <f t="shared" si="107"/>
        <v>3.817662323037504E+23</v>
      </c>
      <c r="AI62" s="65">
        <f t="shared" si="107"/>
        <v>4.5483019018668841E+24</v>
      </c>
      <c r="AJ62" s="65">
        <f t="shared" si="107"/>
        <v>5.1178780270394305E+25</v>
      </c>
      <c r="AK62" s="65">
        <f t="shared" si="107"/>
        <v>5.4558456276196535E+26</v>
      </c>
      <c r="AL62" s="65">
        <f t="shared" si="107"/>
        <v>5.5254868069083145E+27</v>
      </c>
      <c r="AM62" s="65">
        <f t="shared" si="6"/>
        <v>1</v>
      </c>
      <c r="AN62" s="65">
        <f t="shared" si="1"/>
        <v>1.3888888888888889E-3</v>
      </c>
      <c r="AO62" s="65">
        <f t="shared" ref="AO62:BH62" si="108">AN62+1/((FACT($B$4-1-AO$10))*(($B$5*$P62)^AO$10))</f>
        <v>1.4302556465624226E-3</v>
      </c>
      <c r="AP62" s="65">
        <f t="shared" si="108"/>
        <v>1.4312823717466752E-3</v>
      </c>
      <c r="AQ62" s="65">
        <f t="shared" si="108"/>
        <v>1.4313027584467845E-3</v>
      </c>
      <c r="AR62" s="65">
        <f t="shared" si="108"/>
        <v>1.4313030620461905E-3</v>
      </c>
      <c r="AS62" s="65">
        <f t="shared" si="108"/>
        <v>1.431303065060332E-3</v>
      </c>
      <c r="AT62" s="65">
        <f t="shared" si="108"/>
        <v>1.4313030650752942E-3</v>
      </c>
      <c r="AU62" s="65" t="e">
        <f t="shared" si="108"/>
        <v>#NUM!</v>
      </c>
      <c r="AV62" s="65" t="e">
        <f t="shared" si="108"/>
        <v>#NUM!</v>
      </c>
      <c r="AW62" s="65" t="e">
        <f t="shared" si="108"/>
        <v>#NUM!</v>
      </c>
      <c r="AX62" s="65" t="e">
        <f t="shared" si="108"/>
        <v>#NUM!</v>
      </c>
      <c r="AY62" s="65" t="e">
        <f t="shared" si="108"/>
        <v>#NUM!</v>
      </c>
      <c r="AZ62" s="65" t="e">
        <f t="shared" si="108"/>
        <v>#NUM!</v>
      </c>
      <c r="BA62" s="65" t="e">
        <f t="shared" si="108"/>
        <v>#NUM!</v>
      </c>
      <c r="BB62" s="65" t="e">
        <f t="shared" si="108"/>
        <v>#NUM!</v>
      </c>
      <c r="BC62" s="65" t="e">
        <f t="shared" si="108"/>
        <v>#NUM!</v>
      </c>
      <c r="BD62" s="65" t="e">
        <f t="shared" si="108"/>
        <v>#NUM!</v>
      </c>
      <c r="BE62" s="65" t="e">
        <f t="shared" si="108"/>
        <v>#NUM!</v>
      </c>
      <c r="BF62" s="65" t="e">
        <f t="shared" si="108"/>
        <v>#NUM!</v>
      </c>
      <c r="BG62" s="65" t="e">
        <f t="shared" si="108"/>
        <v>#NUM!</v>
      </c>
      <c r="BH62" s="65" t="e">
        <f t="shared" si="108"/>
        <v>#NUM!</v>
      </c>
      <c r="BI62" s="5">
        <f t="shared" si="8"/>
        <v>7.6658972442324949</v>
      </c>
    </row>
    <row r="63" spans="4:61" s="1" customFormat="1">
      <c r="D63" s="5"/>
      <c r="E63" s="5"/>
      <c r="F63" s="5"/>
      <c r="G63" s="5"/>
      <c r="H63" s="5"/>
      <c r="O63" s="3"/>
      <c r="P63" s="66">
        <v>26</v>
      </c>
      <c r="Q63" s="65">
        <f t="shared" si="3"/>
        <v>5.1500405373006458E-78</v>
      </c>
      <c r="R63" s="65">
        <f t="shared" si="4"/>
        <v>1</v>
      </c>
      <c r="S63" s="65">
        <f t="shared" ref="S63:AL63" si="109">R63+(($B$5*$P63)^S$10)/FACT(S$10)</f>
        <v>206.4</v>
      </c>
      <c r="T63" s="65">
        <f t="shared" si="109"/>
        <v>21300.980000000003</v>
      </c>
      <c r="U63" s="65">
        <f t="shared" si="109"/>
        <v>1465576.5573333337</v>
      </c>
      <c r="V63" s="65">
        <f t="shared" si="109"/>
        <v>75629127.453400016</v>
      </c>
      <c r="W63" s="65">
        <f t="shared" si="109"/>
        <v>3122267798.2638192</v>
      </c>
      <c r="X63" s="65">
        <f t="shared" si="109"/>
        <v>107418864962.34052</v>
      </c>
      <c r="Y63" s="65">
        <f t="shared" si="109"/>
        <v>3167779016033.9619</v>
      </c>
      <c r="Z63" s="65">
        <f t="shared" si="109"/>
        <v>81742525894797.859</v>
      </c>
      <c r="AA63" s="65">
        <f t="shared" si="109"/>
        <v>1874992860216809.2</v>
      </c>
      <c r="AB63" s="65">
        <f t="shared" si="109"/>
        <v>3.8708354727190928E+16</v>
      </c>
      <c r="AC63" s="65">
        <f t="shared" si="109"/>
        <v>7.264876754068713E+17</v>
      </c>
      <c r="AD63" s="65">
        <f t="shared" si="109"/>
        <v>1.2498977047707398E+19</v>
      </c>
      <c r="AE63" s="65">
        <f t="shared" si="109"/>
        <v>1.9850430913005575E+20</v>
      </c>
      <c r="AF63" s="65">
        <f t="shared" si="109"/>
        <v>2.9274682526810815E+21</v>
      </c>
      <c r="AG63" s="65">
        <f t="shared" si="109"/>
        <v>4.0296081186373119E+22</v>
      </c>
      <c r="AH63" s="65">
        <f t="shared" si="109"/>
        <v>5.200156497226447E+23</v>
      </c>
      <c r="AI63" s="65">
        <f t="shared" si="109"/>
        <v>6.3161567895667728E+24</v>
      </c>
      <c r="AJ63" s="65">
        <f t="shared" si="109"/>
        <v>7.2456567352010324E+25</v>
      </c>
      <c r="AK63" s="65">
        <f t="shared" si="109"/>
        <v>7.8746921627442644E+26</v>
      </c>
      <c r="AL63" s="65">
        <f t="shared" si="109"/>
        <v>8.1306491207076397E+27</v>
      </c>
      <c r="AM63" s="65">
        <f t="shared" si="6"/>
        <v>1</v>
      </c>
      <c r="AN63" s="65">
        <f t="shared" si="1"/>
        <v>1.3888888888888889E-3</v>
      </c>
      <c r="AO63" s="65">
        <f t="shared" ref="AO63:BH63" si="110">AN63+1/((FACT($B$4-1-AO$10))*(($B$5*$P63)^AO$10))</f>
        <v>1.4294601319917776E-3</v>
      </c>
      <c r="AP63" s="65">
        <f t="shared" si="110"/>
        <v>1.4304477474519257E-3</v>
      </c>
      <c r="AQ63" s="65">
        <f t="shared" si="110"/>
        <v>1.4304669804696502E-3</v>
      </c>
      <c r="AR63" s="65">
        <f t="shared" si="110"/>
        <v>1.4304672613803277E-3</v>
      </c>
      <c r="AS63" s="65">
        <f t="shared" si="110"/>
        <v>1.4304672641155826E-3</v>
      </c>
      <c r="AT63" s="65">
        <f t="shared" si="110"/>
        <v>1.4304672641288995E-3</v>
      </c>
      <c r="AU63" s="65" t="e">
        <f t="shared" si="110"/>
        <v>#NUM!</v>
      </c>
      <c r="AV63" s="65" t="e">
        <f t="shared" si="110"/>
        <v>#NUM!</v>
      </c>
      <c r="AW63" s="65" t="e">
        <f t="shared" si="110"/>
        <v>#NUM!</v>
      </c>
      <c r="AX63" s="65" t="e">
        <f t="shared" si="110"/>
        <v>#NUM!</v>
      </c>
      <c r="AY63" s="65" t="e">
        <f t="shared" si="110"/>
        <v>#NUM!</v>
      </c>
      <c r="AZ63" s="65" t="e">
        <f t="shared" si="110"/>
        <v>#NUM!</v>
      </c>
      <c r="BA63" s="65" t="e">
        <f t="shared" si="110"/>
        <v>#NUM!</v>
      </c>
      <c r="BB63" s="65" t="e">
        <f t="shared" si="110"/>
        <v>#NUM!</v>
      </c>
      <c r="BC63" s="65" t="e">
        <f t="shared" si="110"/>
        <v>#NUM!</v>
      </c>
      <c r="BD63" s="65" t="e">
        <f t="shared" si="110"/>
        <v>#NUM!</v>
      </c>
      <c r="BE63" s="65" t="e">
        <f t="shared" si="110"/>
        <v>#NUM!</v>
      </c>
      <c r="BF63" s="65" t="e">
        <f t="shared" si="110"/>
        <v>#NUM!</v>
      </c>
      <c r="BG63" s="65" t="e">
        <f t="shared" si="110"/>
        <v>#NUM!</v>
      </c>
      <c r="BH63" s="65" t="e">
        <f t="shared" si="110"/>
        <v>#NUM!</v>
      </c>
      <c r="BI63" s="5">
        <f t="shared" si="8"/>
        <v>7.670376315045484</v>
      </c>
    </row>
    <row r="64" spans="4:61" s="1" customFormat="1">
      <c r="D64" s="5"/>
      <c r="E64" s="5"/>
      <c r="F64" s="5"/>
      <c r="G64" s="5"/>
      <c r="H64" s="5"/>
      <c r="O64" s="3"/>
      <c r="P64" s="65">
        <v>26.5</v>
      </c>
      <c r="Q64" s="65">
        <f t="shared" si="3"/>
        <v>1.1116871860926412E-79</v>
      </c>
      <c r="R64" s="65">
        <f t="shared" si="4"/>
        <v>1</v>
      </c>
      <c r="S64" s="65">
        <f t="shared" ref="S64:AL64" si="111">R64+(($B$5*$P64)^S$10)/FACT(S$10)</f>
        <v>210.35000000000002</v>
      </c>
      <c r="T64" s="65">
        <f t="shared" si="111"/>
        <v>22124.061250000002</v>
      </c>
      <c r="U64" s="65">
        <f t="shared" si="111"/>
        <v>1551335.8779791673</v>
      </c>
      <c r="V64" s="65">
        <f t="shared" si="111"/>
        <v>81586459.336041957</v>
      </c>
      <c r="W64" s="65">
        <f t="shared" si="111"/>
        <v>3432657078.5251312</v>
      </c>
      <c r="X64" s="65">
        <f t="shared" si="111"/>
        <v>120357096099.73112</v>
      </c>
      <c r="Y64" s="65">
        <f t="shared" si="111"/>
        <v>3617232997398.2275</v>
      </c>
      <c r="Z64" s="65">
        <f t="shared" si="111"/>
        <v>95126104239503.266</v>
      </c>
      <c r="AA64" s="65">
        <f t="shared" si="111"/>
        <v>2223724125854468.7</v>
      </c>
      <c r="AB64" s="65">
        <f t="shared" si="111"/>
        <v>4.6785923708363776E+16</v>
      </c>
      <c r="AC64" s="65">
        <f t="shared" si="111"/>
        <v>8.948856039445751E+17</v>
      </c>
      <c r="AD64" s="65">
        <f t="shared" si="111"/>
        <v>1.5690691275398814E+19</v>
      </c>
      <c r="AE64" s="65">
        <f t="shared" si="111"/>
        <v>2.5396006953070225E+20</v>
      </c>
      <c r="AF64" s="65">
        <f t="shared" si="111"/>
        <v>3.8169382365126868E+21</v>
      </c>
      <c r="AG64" s="65">
        <f t="shared" si="111"/>
        <v>5.3544236853691253E+22</v>
      </c>
      <c r="AH64" s="65">
        <f t="shared" si="111"/>
        <v>7.0419485969783703E+23</v>
      </c>
      <c r="AI64" s="65">
        <f t="shared" si="111"/>
        <v>8.7167659121932449E+24</v>
      </c>
      <c r="AJ64" s="65">
        <f t="shared" si="111"/>
        <v>1.0190741868107734E+26</v>
      </c>
      <c r="AK64" s="65">
        <f t="shared" si="111"/>
        <v>1.1287212690582293E+27</v>
      </c>
      <c r="AL64" s="65">
        <f t="shared" si="111"/>
        <v>1.187689524788107E+28</v>
      </c>
      <c r="AM64" s="65">
        <f t="shared" si="6"/>
        <v>1</v>
      </c>
      <c r="AN64" s="65">
        <f t="shared" si="1"/>
        <v>1.3888888888888889E-3</v>
      </c>
      <c r="AO64" s="65">
        <f t="shared" ref="AO64:BH64" si="112">AN64+1/((FACT($B$4-1-AO$10))*(($B$5*$P64)^AO$10))</f>
        <v>1.4286946368388929E-3</v>
      </c>
      <c r="AP64" s="65">
        <f t="shared" si="112"/>
        <v>1.4296453353808084E-3</v>
      </c>
      <c r="AQ64" s="65">
        <f t="shared" si="112"/>
        <v>1.4296635001487456E-3</v>
      </c>
      <c r="AR64" s="65">
        <f t="shared" si="112"/>
        <v>1.4296637604511284E-3</v>
      </c>
      <c r="AS64" s="65">
        <f t="shared" si="112"/>
        <v>1.4296637629378959E-3</v>
      </c>
      <c r="AT64" s="65">
        <f t="shared" si="112"/>
        <v>1.4296637629497744E-3</v>
      </c>
      <c r="AU64" s="65" t="e">
        <f t="shared" si="112"/>
        <v>#NUM!</v>
      </c>
      <c r="AV64" s="65" t="e">
        <f t="shared" si="112"/>
        <v>#NUM!</v>
      </c>
      <c r="AW64" s="65" t="e">
        <f t="shared" si="112"/>
        <v>#NUM!</v>
      </c>
      <c r="AX64" s="65" t="e">
        <f t="shared" si="112"/>
        <v>#NUM!</v>
      </c>
      <c r="AY64" s="65" t="e">
        <f t="shared" si="112"/>
        <v>#NUM!</v>
      </c>
      <c r="AZ64" s="65" t="e">
        <f t="shared" si="112"/>
        <v>#NUM!</v>
      </c>
      <c r="BA64" s="65" t="e">
        <f t="shared" si="112"/>
        <v>#NUM!</v>
      </c>
      <c r="BB64" s="65" t="e">
        <f t="shared" si="112"/>
        <v>#NUM!</v>
      </c>
      <c r="BC64" s="65" t="e">
        <f t="shared" si="112"/>
        <v>#NUM!</v>
      </c>
      <c r="BD64" s="65" t="e">
        <f t="shared" si="112"/>
        <v>#NUM!</v>
      </c>
      <c r="BE64" s="65" t="e">
        <f t="shared" si="112"/>
        <v>#NUM!</v>
      </c>
      <c r="BF64" s="65" t="e">
        <f t="shared" si="112"/>
        <v>#NUM!</v>
      </c>
      <c r="BG64" s="65" t="e">
        <f t="shared" si="112"/>
        <v>#NUM!</v>
      </c>
      <c r="BH64" s="65" t="e">
        <f t="shared" si="112"/>
        <v>#NUM!</v>
      </c>
      <c r="BI64" s="5">
        <f t="shared" si="8"/>
        <v>7.6746872282638163</v>
      </c>
    </row>
    <row r="65" spans="4:61" s="1" customFormat="1">
      <c r="D65" s="5"/>
      <c r="E65" s="5"/>
      <c r="F65" s="5"/>
      <c r="G65" s="5"/>
      <c r="H65" s="5"/>
      <c r="O65" s="3"/>
      <c r="P65" s="66">
        <v>27</v>
      </c>
      <c r="Q65" s="65">
        <f t="shared" si="3"/>
        <v>2.3945655911473725E-81</v>
      </c>
      <c r="R65" s="65">
        <f t="shared" si="4"/>
        <v>1</v>
      </c>
      <c r="S65" s="65">
        <f t="shared" ref="S65:AL65" si="113">R65+(($B$5*$P65)^S$10)/FACT(S$10)</f>
        <v>214.3</v>
      </c>
      <c r="T65" s="65">
        <f t="shared" si="113"/>
        <v>22962.745000000003</v>
      </c>
      <c r="U65" s="65">
        <f t="shared" si="113"/>
        <v>1640377.1845000004</v>
      </c>
      <c r="V65" s="65">
        <f t="shared" si="113"/>
        <v>87889002.170837522</v>
      </c>
      <c r="W65" s="65">
        <f t="shared" si="113"/>
        <v>3767255344.0879965</v>
      </c>
      <c r="X65" s="65">
        <f t="shared" si="113"/>
        <v>134568728799.24301</v>
      </c>
      <c r="Y65" s="65">
        <f t="shared" si="113"/>
        <v>4120276484225.6099</v>
      </c>
      <c r="Z65" s="65">
        <f t="shared" si="113"/>
        <v>110389209513281.11</v>
      </c>
      <c r="AA65" s="65">
        <f t="shared" si="113"/>
        <v>2628962922301896.5</v>
      </c>
      <c r="AB65" s="65">
        <f t="shared" si="113"/>
        <v>5.6350140216083072E+16</v>
      </c>
      <c r="AC65" s="65">
        <f t="shared" si="113"/>
        <v>1.0980526053764036E+18</v>
      </c>
      <c r="AD65" s="65">
        <f t="shared" si="113"/>
        <v>1.9614313923601101E+19</v>
      </c>
      <c r="AE65" s="65">
        <f t="shared" si="113"/>
        <v>3.2342343232185716E+20</v>
      </c>
      <c r="AF65" s="65">
        <f t="shared" si="113"/>
        <v>4.9521723576324299E+21</v>
      </c>
      <c r="AG65" s="65">
        <f t="shared" si="113"/>
        <v>7.0772982075548773E+22</v>
      </c>
      <c r="AH65" s="65">
        <f t="shared" si="113"/>
        <v>9.4824665162752117E+23</v>
      </c>
      <c r="AI65" s="65">
        <f t="shared" si="113"/>
        <v>1.1957960399594328E+25</v>
      </c>
      <c r="AJ65" s="65">
        <f t="shared" si="113"/>
        <v>1.42423068313001E+26</v>
      </c>
      <c r="AK65" s="65">
        <f t="shared" si="113"/>
        <v>1.6070655692566667E+27</v>
      </c>
      <c r="AL65" s="65">
        <f t="shared" si="113"/>
        <v>1.7227477841820862E+28</v>
      </c>
      <c r="AM65" s="65">
        <f t="shared" si="6"/>
        <v>1</v>
      </c>
      <c r="AN65" s="65">
        <f t="shared" si="1"/>
        <v>1.3888888888888889E-3</v>
      </c>
      <c r="AO65" s="65">
        <f t="shared" ref="AO65:BH65" si="114">AN65+1/((FACT($B$4-1-AO$10))*(($B$5*$P65)^AO$10))</f>
        <v>1.4279574933583374E-3</v>
      </c>
      <c r="AP65" s="65">
        <f t="shared" si="114"/>
        <v>1.4288733068714514E-3</v>
      </c>
      <c r="AQ65" s="65">
        <f t="shared" si="114"/>
        <v>1.4288904810582891E-3</v>
      </c>
      <c r="AR65" s="65">
        <f t="shared" si="114"/>
        <v>1.4288907226080337E-3</v>
      </c>
      <c r="AS65" s="65">
        <f t="shared" si="114"/>
        <v>1.4288907248729164E-3</v>
      </c>
      <c r="AT65" s="65">
        <f t="shared" si="114"/>
        <v>1.4288907248835346E-3</v>
      </c>
      <c r="AU65" s="65" t="e">
        <f t="shared" si="114"/>
        <v>#NUM!</v>
      </c>
      <c r="AV65" s="65" t="e">
        <f t="shared" si="114"/>
        <v>#NUM!</v>
      </c>
      <c r="AW65" s="65" t="e">
        <f t="shared" si="114"/>
        <v>#NUM!</v>
      </c>
      <c r="AX65" s="65" t="e">
        <f t="shared" si="114"/>
        <v>#NUM!</v>
      </c>
      <c r="AY65" s="65" t="e">
        <f t="shared" si="114"/>
        <v>#NUM!</v>
      </c>
      <c r="AZ65" s="65" t="e">
        <f t="shared" si="114"/>
        <v>#NUM!</v>
      </c>
      <c r="BA65" s="65" t="e">
        <f t="shared" si="114"/>
        <v>#NUM!</v>
      </c>
      <c r="BB65" s="65" t="e">
        <f t="shared" si="114"/>
        <v>#NUM!</v>
      </c>
      <c r="BC65" s="65" t="e">
        <f t="shared" si="114"/>
        <v>#NUM!</v>
      </c>
      <c r="BD65" s="65" t="e">
        <f t="shared" si="114"/>
        <v>#NUM!</v>
      </c>
      <c r="BE65" s="65" t="e">
        <f t="shared" si="114"/>
        <v>#NUM!</v>
      </c>
      <c r="BF65" s="65" t="e">
        <f t="shared" si="114"/>
        <v>#NUM!</v>
      </c>
      <c r="BG65" s="65" t="e">
        <f t="shared" si="114"/>
        <v>#NUM!</v>
      </c>
      <c r="BH65" s="65" t="e">
        <f t="shared" si="114"/>
        <v>#NUM!</v>
      </c>
      <c r="BI65" s="5">
        <f t="shared" si="8"/>
        <v>7.6788392780116492</v>
      </c>
    </row>
    <row r="66" spans="4:61" s="1" customFormat="1">
      <c r="D66" s="5"/>
      <c r="E66" s="5"/>
      <c r="F66" s="5"/>
      <c r="G66" s="5"/>
      <c r="H66" s="5"/>
      <c r="O66" s="3"/>
      <c r="P66" s="65">
        <v>27.5</v>
      </c>
      <c r="Q66" s="65">
        <f t="shared" si="3"/>
        <v>5.1472719240732681E-83</v>
      </c>
      <c r="R66" s="65">
        <f t="shared" si="4"/>
        <v>1</v>
      </c>
      <c r="S66" s="65">
        <f t="shared" ref="S66:AL66" si="115">R66+(($B$5*$P66)^S$10)/FACT(S$10)</f>
        <v>218.25</v>
      </c>
      <c r="T66" s="65">
        <f t="shared" si="115"/>
        <v>23817.03125</v>
      </c>
      <c r="U66" s="65">
        <f t="shared" si="115"/>
        <v>1732762.1067708333</v>
      </c>
      <c r="V66" s="65">
        <f t="shared" si="115"/>
        <v>94549841.520996094</v>
      </c>
      <c r="W66" s="65">
        <f t="shared" si="115"/>
        <v>4127451942.0690837</v>
      </c>
      <c r="X66" s="65">
        <f t="shared" si="115"/>
        <v>150152115499.41443</v>
      </c>
      <c r="Y66" s="65">
        <f t="shared" si="115"/>
        <v>4682131852332.7383</v>
      </c>
      <c r="Z66" s="65">
        <f t="shared" si="115"/>
        <v>127753706580712.72</v>
      </c>
      <c r="AA66" s="65">
        <f t="shared" si="115"/>
        <v>3098564774329662.5</v>
      </c>
      <c r="AB66" s="65">
        <f t="shared" si="115"/>
        <v>6.7639435221175608E+16</v>
      </c>
      <c r="AC66" s="65">
        <f t="shared" si="115"/>
        <v>1.3423216265463828E+18</v>
      </c>
      <c r="AD66" s="65">
        <f t="shared" si="115"/>
        <v>2.4419380465329824E+19</v>
      </c>
      <c r="AE66" s="65">
        <f t="shared" si="115"/>
        <v>4.1007253682884542E+20</v>
      </c>
      <c r="AF66" s="65">
        <f t="shared" si="115"/>
        <v>6.3945831239698287E+21</v>
      </c>
      <c r="AG66" s="65">
        <f t="shared" si="115"/>
        <v>9.307024479439506E+22</v>
      </c>
      <c r="AH66" s="65">
        <f t="shared" si="115"/>
        <v>1.2699632134131376E+24</v>
      </c>
      <c r="AI66" s="65">
        <f t="shared" si="115"/>
        <v>1.630996306237913E+25</v>
      </c>
      <c r="AJ66" s="65">
        <f t="shared" si="115"/>
        <v>1.97834405683927E+26</v>
      </c>
      <c r="AK66" s="65">
        <f t="shared" si="115"/>
        <v>2.2734230982908364E+27</v>
      </c>
      <c r="AL66" s="65">
        <f t="shared" si="115"/>
        <v>2.481950527173339E+28</v>
      </c>
      <c r="AM66" s="65">
        <f t="shared" si="6"/>
        <v>1</v>
      </c>
      <c r="AN66" s="65">
        <f t="shared" si="1"/>
        <v>1.3888888888888889E-3</v>
      </c>
      <c r="AO66" s="65">
        <f t="shared" ref="AO66:BH66" si="116">AN66+1/((FACT($B$4-1-AO$10))*(($B$5*$P66)^AO$10))</f>
        <v>1.4272471550952565E-3</v>
      </c>
      <c r="AP66" s="65">
        <f t="shared" si="116"/>
        <v>1.4281299690470715E-3</v>
      </c>
      <c r="AQ66" s="65">
        <f t="shared" si="116"/>
        <v>1.4281462233891073E-3</v>
      </c>
      <c r="AR66" s="65">
        <f t="shared" si="116"/>
        <v>1.4281464478449236E-3</v>
      </c>
      <c r="AS66" s="65">
        <f t="shared" si="116"/>
        <v>1.4281464499112603E-3</v>
      </c>
      <c r="AT66" s="65">
        <f t="shared" si="116"/>
        <v>1.4281464499207716E-3</v>
      </c>
      <c r="AU66" s="65" t="e">
        <f t="shared" si="116"/>
        <v>#NUM!</v>
      </c>
      <c r="AV66" s="65" t="e">
        <f t="shared" si="116"/>
        <v>#NUM!</v>
      </c>
      <c r="AW66" s="65" t="e">
        <f t="shared" si="116"/>
        <v>#NUM!</v>
      </c>
      <c r="AX66" s="65" t="e">
        <f t="shared" si="116"/>
        <v>#NUM!</v>
      </c>
      <c r="AY66" s="65" t="e">
        <f t="shared" si="116"/>
        <v>#NUM!</v>
      </c>
      <c r="AZ66" s="65" t="e">
        <f t="shared" si="116"/>
        <v>#NUM!</v>
      </c>
      <c r="BA66" s="65" t="e">
        <f t="shared" si="116"/>
        <v>#NUM!</v>
      </c>
      <c r="BB66" s="65" t="e">
        <f t="shared" si="116"/>
        <v>#NUM!</v>
      </c>
      <c r="BC66" s="65" t="e">
        <f t="shared" si="116"/>
        <v>#NUM!</v>
      </c>
      <c r="BD66" s="65" t="e">
        <f t="shared" si="116"/>
        <v>#NUM!</v>
      </c>
      <c r="BE66" s="65" t="e">
        <f t="shared" si="116"/>
        <v>#NUM!</v>
      </c>
      <c r="BF66" s="65" t="e">
        <f t="shared" si="116"/>
        <v>#NUM!</v>
      </c>
      <c r="BG66" s="65" t="e">
        <f t="shared" si="116"/>
        <v>#NUM!</v>
      </c>
      <c r="BH66" s="65" t="e">
        <f t="shared" si="116"/>
        <v>#NUM!</v>
      </c>
      <c r="BI66" s="5">
        <f t="shared" si="8"/>
        <v>7.682841085962103</v>
      </c>
    </row>
    <row r="67" spans="4:61" s="1" customFormat="1">
      <c r="D67" s="5"/>
      <c r="E67" s="5"/>
      <c r="F67" s="5"/>
      <c r="G67" s="5"/>
      <c r="H67" s="5"/>
      <c r="O67" s="3"/>
      <c r="P67" s="66">
        <v>28</v>
      </c>
      <c r="Q67" s="65">
        <f t="shared" si="3"/>
        <v>1.1042462514721339E-84</v>
      </c>
      <c r="R67" s="65">
        <f t="shared" si="4"/>
        <v>1</v>
      </c>
      <c r="S67" s="65">
        <f t="shared" ref="S67:AL67" si="117">R67+(($B$5*$P67)^S$10)/FACT(S$10)</f>
        <v>222.20000000000002</v>
      </c>
      <c r="T67" s="65">
        <f t="shared" si="117"/>
        <v>24686.920000000006</v>
      </c>
      <c r="U67" s="65">
        <f t="shared" si="117"/>
        <v>1828552.274666667</v>
      </c>
      <c r="V67" s="65">
        <f t="shared" si="117"/>
        <v>101582306.38773338</v>
      </c>
      <c r="W67" s="65">
        <f t="shared" si="117"/>
        <v>4514688388.3498049</v>
      </c>
      <c r="X67" s="65">
        <f t="shared" si="117"/>
        <v>167211199276.68488</v>
      </c>
      <c r="Y67" s="65">
        <f t="shared" si="117"/>
        <v>5308420943348.0723</v>
      </c>
      <c r="Z67" s="65">
        <f t="shared" si="117"/>
        <v>147462870366921.97</v>
      </c>
      <c r="AA67" s="65">
        <f t="shared" si="117"/>
        <v>3641303338421872</v>
      </c>
      <c r="AB67" s="65">
        <f t="shared" si="117"/>
        <v>8.0925054491797392E+16</v>
      </c>
      <c r="AC67" s="65">
        <f t="shared" si="117"/>
        <v>1.6350310322305851E+18</v>
      </c>
      <c r="AD67" s="65">
        <f t="shared" si="117"/>
        <v>3.0282384555215577E+19</v>
      </c>
      <c r="AE67" s="65">
        <f t="shared" si="117"/>
        <v>5.1772812296169868E+20</v>
      </c>
      <c r="AF67" s="65">
        <f t="shared" si="117"/>
        <v>8.2193707897841328E+21</v>
      </c>
      <c r="AG67" s="65">
        <f t="shared" si="117"/>
        <v>1.2179292798319231E+23</v>
      </c>
      <c r="AH67" s="65">
        <f t="shared" si="117"/>
        <v>1.6919473561820606E+24</v>
      </c>
      <c r="AI67" s="65">
        <f t="shared" si="117"/>
        <v>2.2122427327804982E+25</v>
      </c>
      <c r="AJ67" s="65">
        <f t="shared" si="117"/>
        <v>2.7319032564574892E+26</v>
      </c>
      <c r="AK67" s="65">
        <f t="shared" si="117"/>
        <v>3.1961492260630752E+27</v>
      </c>
      <c r="AL67" s="65">
        <f t="shared" si="117"/>
        <v>3.5524074664678711E+28</v>
      </c>
      <c r="AM67" s="65">
        <f t="shared" si="6"/>
        <v>1</v>
      </c>
      <c r="AN67" s="65">
        <f t="shared" si="1"/>
        <v>1.3888888888888889E-3</v>
      </c>
      <c r="AO67" s="65">
        <f t="shared" ref="AO67:BH67" si="118">AN67+1/((FACT($B$4-1-AO$10))*(($B$5*$P67)^AO$10))</f>
        <v>1.4265621860558571E-3</v>
      </c>
      <c r="AP67" s="65">
        <f t="shared" si="118"/>
        <v>1.4274137524475155E-3</v>
      </c>
      <c r="AQ67" s="65">
        <f t="shared" si="118"/>
        <v>1.4274291514781061E-3</v>
      </c>
      <c r="AR67" s="65">
        <f t="shared" si="118"/>
        <v>1.4274293603257181E-3</v>
      </c>
      <c r="AS67" s="65">
        <f t="shared" si="118"/>
        <v>1.4274293622140329E-3</v>
      </c>
      <c r="AT67" s="65">
        <f t="shared" si="118"/>
        <v>1.4274293622225697E-3</v>
      </c>
      <c r="AU67" s="65" t="e">
        <f t="shared" si="118"/>
        <v>#NUM!</v>
      </c>
      <c r="AV67" s="65" t="e">
        <f t="shared" si="118"/>
        <v>#NUM!</v>
      </c>
      <c r="AW67" s="65" t="e">
        <f t="shared" si="118"/>
        <v>#NUM!</v>
      </c>
      <c r="AX67" s="65" t="e">
        <f t="shared" si="118"/>
        <v>#NUM!</v>
      </c>
      <c r="AY67" s="65" t="e">
        <f t="shared" si="118"/>
        <v>#NUM!</v>
      </c>
      <c r="AZ67" s="65" t="e">
        <f t="shared" si="118"/>
        <v>#NUM!</v>
      </c>
      <c r="BA67" s="65" t="e">
        <f t="shared" si="118"/>
        <v>#NUM!</v>
      </c>
      <c r="BB67" s="65" t="e">
        <f t="shared" si="118"/>
        <v>#NUM!</v>
      </c>
      <c r="BC67" s="65" t="e">
        <f t="shared" si="118"/>
        <v>#NUM!</v>
      </c>
      <c r="BD67" s="65" t="e">
        <f t="shared" si="118"/>
        <v>#NUM!</v>
      </c>
      <c r="BE67" s="65" t="e">
        <f t="shared" si="118"/>
        <v>#NUM!</v>
      </c>
      <c r="BF67" s="65" t="e">
        <f t="shared" si="118"/>
        <v>#NUM!</v>
      </c>
      <c r="BG67" s="65" t="e">
        <f t="shared" si="118"/>
        <v>#NUM!</v>
      </c>
      <c r="BH67" s="65" t="e">
        <f t="shared" si="118"/>
        <v>#NUM!</v>
      </c>
      <c r="BI67" s="5">
        <f t="shared" si="8"/>
        <v>7.686700661066685</v>
      </c>
    </row>
    <row r="68" spans="4:61" s="1" customFormat="1">
      <c r="D68" s="5"/>
      <c r="E68" s="5"/>
      <c r="F68" s="5"/>
      <c r="G68" s="5"/>
      <c r="H68" s="5"/>
      <c r="O68" s="3"/>
      <c r="P68" s="65">
        <v>28.5</v>
      </c>
      <c r="Q68" s="65">
        <f t="shared" si="3"/>
        <v>2.3644149796284739E-86</v>
      </c>
      <c r="R68" s="65">
        <f t="shared" si="4"/>
        <v>1</v>
      </c>
      <c r="S68" s="65">
        <f t="shared" ref="S68:AL68" si="119">R68+(($B$5*$P68)^S$10)/FACT(S$10)</f>
        <v>226.15</v>
      </c>
      <c r="T68" s="65">
        <f t="shared" si="119"/>
        <v>25572.411250000001</v>
      </c>
      <c r="U68" s="65">
        <f t="shared" si="119"/>
        <v>1927809.3180624999</v>
      </c>
      <c r="V68" s="65">
        <f t="shared" si="119"/>
        <v>108999969.21027109</v>
      </c>
      <c r="W68" s="65">
        <f t="shared" si="119"/>
        <v>4930459329.1564236</v>
      </c>
      <c r="X68" s="65">
        <f t="shared" si="119"/>
        <v>185855721811.1358</v>
      </c>
      <c r="Y68" s="65">
        <f t="shared" si="119"/>
        <v>6005187557213.6592</v>
      </c>
      <c r="Z68" s="65">
        <f t="shared" si="119"/>
        <v>169783007899823.41</v>
      </c>
      <c r="AA68" s="65">
        <f t="shared" si="119"/>
        <v>4266958146804110.5</v>
      </c>
      <c r="AB68" s="65">
        <f t="shared" si="119"/>
        <v>9.6514856399234128E+16</v>
      </c>
      <c r="AC68" s="65">
        <f t="shared" si="119"/>
        <v>1.9846616101751086E+18</v>
      </c>
      <c r="AD68" s="65">
        <f t="shared" si="119"/>
        <v>3.7411015077894955E+19</v>
      </c>
      <c r="AE68" s="65">
        <f t="shared" si="119"/>
        <v>6.5096820609767362E+20</v>
      </c>
      <c r="AF68" s="65">
        <f t="shared" si="119"/>
        <v>1.0518282603105043E+22</v>
      </c>
      <c r="AG68" s="65">
        <f t="shared" si="119"/>
        <v>1.5862667170218569E+23</v>
      </c>
      <c r="AH68" s="65">
        <f t="shared" si="119"/>
        <v>2.2427894095558107E+24</v>
      </c>
      <c r="AI68" s="65">
        <f t="shared" si="119"/>
        <v>2.9845685905305443E+25</v>
      </c>
      <c r="AJ68" s="65">
        <f t="shared" si="119"/>
        <v>3.7511191623964039E+26</v>
      </c>
      <c r="AK68" s="65">
        <f t="shared" si="119"/>
        <v>4.4665167457015097E+27</v>
      </c>
      <c r="AL68" s="65">
        <f t="shared" si="119"/>
        <v>5.0525506613368499E+28</v>
      </c>
      <c r="AM68" s="65">
        <f t="shared" si="6"/>
        <v>1</v>
      </c>
      <c r="AN68" s="65">
        <f t="shared" si="1"/>
        <v>1.3888888888888889E-3</v>
      </c>
      <c r="AO68" s="65">
        <f t="shared" ref="AO68:BH68" si="120">AN68+1/((FACT($B$4-1-AO$10))*(($B$5*$P68)^AO$10))</f>
        <v>1.42590125101784E-3</v>
      </c>
      <c r="AP68" s="65">
        <f t="shared" si="120"/>
        <v>1.4267231999880588E-3</v>
      </c>
      <c r="AQ68" s="65">
        <f t="shared" si="120"/>
        <v>1.4267378026790688E-3</v>
      </c>
      <c r="AR68" s="65">
        <f t="shared" si="120"/>
        <v>1.4267379972519004E-3</v>
      </c>
      <c r="AS68" s="65">
        <f t="shared" si="120"/>
        <v>1.4267379989802843E-3</v>
      </c>
      <c r="AT68" s="65">
        <f t="shared" si="120"/>
        <v>1.4267379989879609E-3</v>
      </c>
      <c r="AU68" s="65" t="e">
        <f t="shared" si="120"/>
        <v>#NUM!</v>
      </c>
      <c r="AV68" s="65" t="e">
        <f t="shared" si="120"/>
        <v>#NUM!</v>
      </c>
      <c r="AW68" s="65" t="e">
        <f t="shared" si="120"/>
        <v>#NUM!</v>
      </c>
      <c r="AX68" s="65" t="e">
        <f t="shared" si="120"/>
        <v>#NUM!</v>
      </c>
      <c r="AY68" s="65" t="e">
        <f t="shared" si="120"/>
        <v>#NUM!</v>
      </c>
      <c r="AZ68" s="65" t="e">
        <f t="shared" si="120"/>
        <v>#NUM!</v>
      </c>
      <c r="BA68" s="65" t="e">
        <f t="shared" si="120"/>
        <v>#NUM!</v>
      </c>
      <c r="BB68" s="65" t="e">
        <f t="shared" si="120"/>
        <v>#NUM!</v>
      </c>
      <c r="BC68" s="65" t="e">
        <f t="shared" si="120"/>
        <v>#NUM!</v>
      </c>
      <c r="BD68" s="65" t="e">
        <f t="shared" si="120"/>
        <v>#NUM!</v>
      </c>
      <c r="BE68" s="65" t="e">
        <f t="shared" si="120"/>
        <v>#NUM!</v>
      </c>
      <c r="BF68" s="65" t="e">
        <f t="shared" si="120"/>
        <v>#NUM!</v>
      </c>
      <c r="BG68" s="65" t="e">
        <f t="shared" si="120"/>
        <v>#NUM!</v>
      </c>
      <c r="BH68" s="65" t="e">
        <f t="shared" si="120"/>
        <v>#NUM!</v>
      </c>
      <c r="BI68" s="5">
        <f t="shared" si="8"/>
        <v>7.6904254530300822</v>
      </c>
    </row>
    <row r="69" spans="4:61" s="1" customFormat="1">
      <c r="D69" s="5"/>
      <c r="E69" s="5"/>
      <c r="F69" s="5"/>
      <c r="G69" s="5"/>
      <c r="H69" s="5"/>
      <c r="O69" s="3"/>
      <c r="P69" s="66">
        <v>29</v>
      </c>
      <c r="Q69" s="65">
        <f t="shared" si="3"/>
        <v>5.0533493835007408E-88</v>
      </c>
      <c r="R69" s="65">
        <f t="shared" si="4"/>
        <v>1</v>
      </c>
      <c r="S69" s="65">
        <f t="shared" ref="S69:AL69" si="121">R69+(($B$5*$P69)^S$10)/FACT(S$10)</f>
        <v>230.10000000000002</v>
      </c>
      <c r="T69" s="65">
        <f t="shared" si="121"/>
        <v>26473.505000000005</v>
      </c>
      <c r="U69" s="65">
        <f t="shared" si="121"/>
        <v>2030594.8668333339</v>
      </c>
      <c r="V69" s="65">
        <f t="shared" si="121"/>
        <v>116816645.86583756</v>
      </c>
      <c r="W69" s="65">
        <f t="shared" si="121"/>
        <v>5376313502.6402111</v>
      </c>
      <c r="X69" s="65">
        <f t="shared" si="121"/>
        <v>206201435150.4751</v>
      </c>
      <c r="Y69" s="65">
        <f t="shared" si="121"/>
        <v>6778920773653.1855</v>
      </c>
      <c r="Z69" s="65">
        <f t="shared" si="121"/>
        <v>195005170830024.59</v>
      </c>
      <c r="AA69" s="65">
        <f t="shared" si="121"/>
        <v>4986408936153880</v>
      </c>
      <c r="AB69" s="65">
        <f t="shared" si="121"/>
        <v>1.1475746919972339E+17</v>
      </c>
      <c r="AC69" s="65">
        <f t="shared" si="121"/>
        <v>2.400989278870976E+18</v>
      </c>
      <c r="AD69" s="65">
        <f t="shared" si="121"/>
        <v>4.6048964911844655E+19</v>
      </c>
      <c r="AE69" s="65">
        <f t="shared" si="121"/>
        <v>8.1526059702832713E+20</v>
      </c>
      <c r="AF69" s="65">
        <f t="shared" si="121"/>
        <v>1.3402859519734482E+22</v>
      </c>
      <c r="AG69" s="65">
        <f t="shared" si="121"/>
        <v>2.0565745373253313E+23</v>
      </c>
      <c r="AH69" s="65">
        <f t="shared" si="121"/>
        <v>2.9585029246170441E+24</v>
      </c>
      <c r="AI69" s="65">
        <f t="shared" si="121"/>
        <v>4.0057143946948899E+25</v>
      </c>
      <c r="AJ69" s="65">
        <f t="shared" si="121"/>
        <v>5.1224040273673945E+26</v>
      </c>
      <c r="AK69" s="65">
        <f t="shared" si="121"/>
        <v>6.2057764337231077E+27</v>
      </c>
      <c r="AL69" s="65">
        <f t="shared" si="121"/>
        <v>7.1425231668671976E+28</v>
      </c>
      <c r="AM69" s="65">
        <f t="shared" si="6"/>
        <v>1</v>
      </c>
      <c r="AN69" s="65">
        <f t="shared" si="1"/>
        <v>1.3888888888888889E-3</v>
      </c>
      <c r="AO69" s="65">
        <f t="shared" ref="AO69:BH69" si="122">AN69+1/((FACT($B$4-1-AO$10))*(($B$5*$P69)^AO$10))</f>
        <v>1.4252631068432029E-3</v>
      </c>
      <c r="AP69" s="65">
        <f t="shared" si="122"/>
        <v>1.4260569570822756E-3</v>
      </c>
      <c r="AQ69" s="65">
        <f t="shared" si="122"/>
        <v>1.4260708174094528E-3</v>
      </c>
      <c r="AR69" s="65">
        <f t="shared" si="122"/>
        <v>1.4260709989065349E-3</v>
      </c>
      <c r="AS69" s="65">
        <f t="shared" si="122"/>
        <v>1.4260710004909704E-3</v>
      </c>
      <c r="AT69" s="65">
        <f t="shared" si="122"/>
        <v>1.4260710004978863E-3</v>
      </c>
      <c r="AU69" s="65" t="e">
        <f t="shared" si="122"/>
        <v>#NUM!</v>
      </c>
      <c r="AV69" s="65" t="e">
        <f t="shared" si="122"/>
        <v>#NUM!</v>
      </c>
      <c r="AW69" s="65" t="e">
        <f t="shared" si="122"/>
        <v>#NUM!</v>
      </c>
      <c r="AX69" s="65" t="e">
        <f t="shared" si="122"/>
        <v>#NUM!</v>
      </c>
      <c r="AY69" s="65" t="e">
        <f t="shared" si="122"/>
        <v>#NUM!</v>
      </c>
      <c r="AZ69" s="65" t="e">
        <f t="shared" si="122"/>
        <v>#NUM!</v>
      </c>
      <c r="BA69" s="65" t="e">
        <f t="shared" si="122"/>
        <v>#NUM!</v>
      </c>
      <c r="BB69" s="65" t="e">
        <f t="shared" si="122"/>
        <v>#NUM!</v>
      </c>
      <c r="BC69" s="65" t="e">
        <f t="shared" si="122"/>
        <v>#NUM!</v>
      </c>
      <c r="BD69" s="65" t="e">
        <f t="shared" si="122"/>
        <v>#NUM!</v>
      </c>
      <c r="BE69" s="65" t="e">
        <f t="shared" si="122"/>
        <v>#NUM!</v>
      </c>
      <c r="BF69" s="65" t="e">
        <f t="shared" si="122"/>
        <v>#NUM!</v>
      </c>
      <c r="BG69" s="65" t="e">
        <f t="shared" si="122"/>
        <v>#NUM!</v>
      </c>
      <c r="BH69" s="65" t="e">
        <f t="shared" si="122"/>
        <v>#NUM!</v>
      </c>
      <c r="BI69" s="5">
        <f t="shared" si="8"/>
        <v>7.6940224002812441</v>
      </c>
    </row>
    <row r="70" spans="4:61" s="1" customFormat="1">
      <c r="D70" s="5"/>
      <c r="E70" s="5"/>
      <c r="F70" s="5"/>
      <c r="G70" s="5"/>
      <c r="H70" s="5"/>
      <c r="O70" s="3"/>
      <c r="P70" s="65">
        <v>29.5</v>
      </c>
      <c r="Q70" s="65">
        <f t="shared" si="3"/>
        <v>1.0781029413653693E-89</v>
      </c>
      <c r="R70" s="65">
        <f t="shared" si="4"/>
        <v>1</v>
      </c>
      <c r="S70" s="65">
        <f t="shared" ref="S70:AL70" si="123">R70+(($B$5*$P70)^S$10)/FACT(S$10)</f>
        <v>234.05</v>
      </c>
      <c r="T70" s="65">
        <f t="shared" si="123"/>
        <v>27390.201250000002</v>
      </c>
      <c r="U70" s="65">
        <f t="shared" si="123"/>
        <v>2136970.550854167</v>
      </c>
      <c r="V70" s="65">
        <f t="shared" si="123"/>
        <v>125046395.66966695</v>
      </c>
      <c r="W70" s="65">
        <f t="shared" si="123"/>
        <v>5853854700.457531</v>
      </c>
      <c r="X70" s="65">
        <f t="shared" si="123"/>
        <v>228370317272.25946</v>
      </c>
      <c r="Y70" s="65">
        <f t="shared" si="123"/>
        <v>7636579117609.1816</v>
      </c>
      <c r="Z70" s="65">
        <f t="shared" si="123"/>
        <v>223446961732424.12</v>
      </c>
      <c r="AA70" s="65">
        <f t="shared" si="123"/>
        <v>5811736924886049</v>
      </c>
      <c r="AB70" s="65">
        <f t="shared" si="123"/>
        <v>1.3604683451618128E+17</v>
      </c>
      <c r="AC70" s="65">
        <f t="shared" si="123"/>
        <v>2.8952549703026683E+18</v>
      </c>
      <c r="AD70" s="65">
        <f t="shared" si="123"/>
        <v>5.6481376307389391E+19</v>
      </c>
      <c r="AE70" s="65">
        <f t="shared" si="123"/>
        <v>1.0171156515080097E+21</v>
      </c>
      <c r="AF70" s="65">
        <f t="shared" si="123"/>
        <v>1.7008245496901192E+22</v>
      </c>
      <c r="AG70" s="65">
        <f t="shared" si="123"/>
        <v>2.6545709952815998E+23</v>
      </c>
      <c r="AH70" s="65">
        <f t="shared" si="123"/>
        <v>3.8842699390272133E+24</v>
      </c>
      <c r="AI70" s="65">
        <f t="shared" si="123"/>
        <v>5.3493936541689229E+25</v>
      </c>
      <c r="AJ70" s="65">
        <f t="shared" si="123"/>
        <v>6.9580131441671068E+26</v>
      </c>
      <c r="AK70" s="65">
        <f t="shared" si="123"/>
        <v>8.5742083888258555E+27</v>
      </c>
      <c r="AL70" s="65">
        <f t="shared" si="123"/>
        <v>1.0037734682337841E+29</v>
      </c>
      <c r="AM70" s="65">
        <f t="shared" si="6"/>
        <v>1</v>
      </c>
      <c r="AN70" s="65">
        <f t="shared" si="1"/>
        <v>1.3888888888888889E-3</v>
      </c>
      <c r="AO70" s="65">
        <f t="shared" ref="AO70:BH70" si="124">AN70+1/((FACT($B$4-1-AO$10))*(($B$5*$P70)^AO$10))</f>
        <v>1.4246465946744858E-3</v>
      </c>
      <c r="AP70" s="65">
        <f t="shared" si="124"/>
        <v>1.4254137627883153E-3</v>
      </c>
      <c r="AQ70" s="65">
        <f t="shared" si="124"/>
        <v>1.4254269302307325E-3</v>
      </c>
      <c r="AR70" s="65">
        <f t="shared" si="124"/>
        <v>1.4254270997322441E-3</v>
      </c>
      <c r="AS70" s="65">
        <f t="shared" si="124"/>
        <v>1.4254271011868807E-3</v>
      </c>
      <c r="AT70" s="65">
        <f t="shared" si="124"/>
        <v>1.4254271011931224E-3</v>
      </c>
      <c r="AU70" s="65" t="e">
        <f t="shared" si="124"/>
        <v>#NUM!</v>
      </c>
      <c r="AV70" s="65" t="e">
        <f t="shared" si="124"/>
        <v>#NUM!</v>
      </c>
      <c r="AW70" s="65" t="e">
        <f t="shared" si="124"/>
        <v>#NUM!</v>
      </c>
      <c r="AX70" s="65" t="e">
        <f t="shared" si="124"/>
        <v>#NUM!</v>
      </c>
      <c r="AY70" s="65" t="e">
        <f t="shared" si="124"/>
        <v>#NUM!</v>
      </c>
      <c r="AZ70" s="65" t="e">
        <f t="shared" si="124"/>
        <v>#NUM!</v>
      </c>
      <c r="BA70" s="65" t="e">
        <f t="shared" si="124"/>
        <v>#NUM!</v>
      </c>
      <c r="BB70" s="65" t="e">
        <f t="shared" si="124"/>
        <v>#NUM!</v>
      </c>
      <c r="BC70" s="65" t="e">
        <f t="shared" si="124"/>
        <v>#NUM!</v>
      </c>
      <c r="BD70" s="65" t="e">
        <f t="shared" si="124"/>
        <v>#NUM!</v>
      </c>
      <c r="BE70" s="65" t="e">
        <f t="shared" si="124"/>
        <v>#NUM!</v>
      </c>
      <c r="BF70" s="65" t="e">
        <f t="shared" si="124"/>
        <v>#NUM!</v>
      </c>
      <c r="BG70" s="65" t="e">
        <f t="shared" si="124"/>
        <v>#NUM!</v>
      </c>
      <c r="BH70" s="65" t="e">
        <f t="shared" si="124"/>
        <v>#NUM!</v>
      </c>
      <c r="BI70" s="5">
        <f t="shared" si="8"/>
        <v>7.6974979730904263</v>
      </c>
    </row>
    <row r="71" spans="4:61" s="1" customFormat="1">
      <c r="D71" s="5"/>
      <c r="E71" s="5"/>
      <c r="F71" s="5"/>
      <c r="G71" s="5"/>
      <c r="H71" s="5"/>
      <c r="O71" s="3"/>
      <c r="P71" s="66">
        <v>30</v>
      </c>
      <c r="Q71" s="65">
        <f t="shared" si="3"/>
        <v>2.296108783095208E-91</v>
      </c>
      <c r="R71" s="65">
        <f t="shared" si="4"/>
        <v>1</v>
      </c>
      <c r="S71" s="65">
        <f t="shared" ref="S71:AL71" si="125">R71+(($B$5*$P71)^S$10)/FACT(S$10)</f>
        <v>238</v>
      </c>
      <c r="T71" s="65">
        <f t="shared" si="125"/>
        <v>28322.5</v>
      </c>
      <c r="U71" s="65">
        <f t="shared" si="125"/>
        <v>2246998</v>
      </c>
      <c r="V71" s="65">
        <f t="shared" si="125"/>
        <v>133703521.375</v>
      </c>
      <c r="W71" s="65">
        <f t="shared" si="125"/>
        <v>6364742729.3500004</v>
      </c>
      <c r="X71" s="65">
        <f t="shared" si="125"/>
        <v>252490791444.36252</v>
      </c>
      <c r="Y71" s="65">
        <f t="shared" si="125"/>
        <v>8585615583652.6436</v>
      </c>
      <c r="Z71" s="65">
        <f t="shared" si="125"/>
        <v>255454437552822.94</v>
      </c>
      <c r="AA71" s="65">
        <f t="shared" si="125"/>
        <v>6756333416074307</v>
      </c>
      <c r="AB71" s="65">
        <f t="shared" si="125"/>
        <v>1.6082716520703347E+17</v>
      </c>
      <c r="AC71" s="65">
        <f t="shared" si="125"/>
        <v>3.4803532683395174E+18</v>
      </c>
      <c r="AD71" s="65">
        <f t="shared" si="125"/>
        <v>6.9040993805206077E+19</v>
      </c>
      <c r="AE71" s="65">
        <f t="shared" si="125"/>
        <v>1.2642619020542348E+21</v>
      </c>
      <c r="AF71" s="65">
        <f t="shared" si="125"/>
        <v>2.1497644420269938E+22</v>
      </c>
      <c r="AG71" s="65">
        <f t="shared" si="125"/>
        <v>3.4118508820807804E+23</v>
      </c>
      <c r="AH71" s="65">
        <f t="shared" si="125"/>
        <v>5.0765553493149853E+24</v>
      </c>
      <c r="AI71" s="65">
        <f t="shared" si="125"/>
        <v>7.1093187812981866E+25</v>
      </c>
      <c r="AJ71" s="65">
        <f t="shared" si="125"/>
        <v>9.403121819179291E+26</v>
      </c>
      <c r="AK71" s="65">
        <f t="shared" si="125"/>
        <v>1.1782675424174377E+28</v>
      </c>
      <c r="AL71" s="65">
        <f t="shared" si="125"/>
        <v>1.4026467984491327E+29</v>
      </c>
      <c r="AM71" s="65">
        <f t="shared" si="6"/>
        <v>1</v>
      </c>
      <c r="AN71" s="65">
        <f t="shared" si="1"/>
        <v>1.3888888888888889E-3</v>
      </c>
      <c r="AO71" s="65">
        <f t="shared" ref="AO71:BH71" si="126">AN71+1/((FACT($B$4-1-AO$10))*(($B$5*$P71)^AO$10))</f>
        <v>1.4240506329113924E-3</v>
      </c>
      <c r="AP71" s="65">
        <f t="shared" si="126"/>
        <v>1.4247924418570148E-3</v>
      </c>
      <c r="AQ71" s="65">
        <f t="shared" si="126"/>
        <v>1.4248049618392194E-3</v>
      </c>
      <c r="AR71" s="65">
        <f t="shared" si="126"/>
        <v>1.4248051203200067E-3</v>
      </c>
      <c r="AS71" s="65">
        <f t="shared" si="126"/>
        <v>1.4248051216573974E-3</v>
      </c>
      <c r="AT71" s="65">
        <f t="shared" si="126"/>
        <v>1.4248051216630404E-3</v>
      </c>
      <c r="AU71" s="65" t="e">
        <f t="shared" si="126"/>
        <v>#NUM!</v>
      </c>
      <c r="AV71" s="65" t="e">
        <f t="shared" si="126"/>
        <v>#NUM!</v>
      </c>
      <c r="AW71" s="65" t="e">
        <f t="shared" si="126"/>
        <v>#NUM!</v>
      </c>
      <c r="AX71" s="65" t="e">
        <f t="shared" si="126"/>
        <v>#NUM!</v>
      </c>
      <c r="AY71" s="65" t="e">
        <f t="shared" si="126"/>
        <v>#NUM!</v>
      </c>
      <c r="AZ71" s="65" t="e">
        <f t="shared" si="126"/>
        <v>#NUM!</v>
      </c>
      <c r="BA71" s="65" t="e">
        <f t="shared" si="126"/>
        <v>#NUM!</v>
      </c>
      <c r="BB71" s="65" t="e">
        <f t="shared" si="126"/>
        <v>#NUM!</v>
      </c>
      <c r="BC71" s="65" t="e">
        <f t="shared" si="126"/>
        <v>#NUM!</v>
      </c>
      <c r="BD71" s="65" t="e">
        <f t="shared" si="126"/>
        <v>#NUM!</v>
      </c>
      <c r="BE71" s="65" t="e">
        <f t="shared" si="126"/>
        <v>#NUM!</v>
      </c>
      <c r="BF71" s="65" t="e">
        <f t="shared" si="126"/>
        <v>#NUM!</v>
      </c>
      <c r="BG71" s="65" t="e">
        <f t="shared" si="126"/>
        <v>#NUM!</v>
      </c>
      <c r="BH71" s="65" t="e">
        <f t="shared" si="126"/>
        <v>#NUM!</v>
      </c>
      <c r="BI71" s="5">
        <f t="shared" si="8"/>
        <v>7.7008582123956604</v>
      </c>
    </row>
    <row r="72" spans="4:61" s="1" customFormat="1">
      <c r="D72" s="5"/>
      <c r="E72" s="5"/>
      <c r="F72" s="5"/>
      <c r="G72" s="5"/>
      <c r="H72" s="5"/>
      <c r="O72" s="3"/>
      <c r="P72" s="65">
        <v>30.5</v>
      </c>
      <c r="Q72" s="65">
        <f t="shared" si="3"/>
        <v>4.8820336002677179E-93</v>
      </c>
      <c r="R72" s="65">
        <f t="shared" si="4"/>
        <v>1</v>
      </c>
      <c r="S72" s="65">
        <f t="shared" ref="S72:AL72" si="127">R72+(($B$5*$P72)^S$10)/FACT(S$10)</f>
        <v>241.95000000000002</v>
      </c>
      <c r="T72" s="65">
        <f t="shared" si="127"/>
        <v>29270.401250000006</v>
      </c>
      <c r="U72" s="65">
        <f t="shared" si="127"/>
        <v>2360738.844145834</v>
      </c>
      <c r="V72" s="65">
        <f t="shared" si="127"/>
        <v>142802569.17308363</v>
      </c>
      <c r="W72" s="65">
        <f t="shared" si="127"/>
        <v>6910694372.724597</v>
      </c>
      <c r="X72" s="65">
        <f t="shared" si="127"/>
        <v>278697949383.68079</v>
      </c>
      <c r="Y72" s="65">
        <f t="shared" si="127"/>
        <v>9634003534367.9551</v>
      </c>
      <c r="Z72" s="65">
        <f t="shared" si="127"/>
        <v>291404113622113</v>
      </c>
      <c r="AA72" s="65">
        <f t="shared" si="127"/>
        <v>7835016116471244</v>
      </c>
      <c r="AB72" s="65">
        <f t="shared" si="127"/>
        <v>1.8959834732512106E+17</v>
      </c>
      <c r="AC72" s="65">
        <f t="shared" si="127"/>
        <v>4.1710414977545923E+18</v>
      </c>
      <c r="AD72" s="65">
        <f t="shared" si="127"/>
        <v>8.4115102089086353E+19</v>
      </c>
      <c r="AE72" s="65">
        <f t="shared" si="127"/>
        <v>1.5658475174338083E+21</v>
      </c>
      <c r="AF72" s="65">
        <f t="shared" si="127"/>
        <v>2.7067520765813154E+22</v>
      </c>
      <c r="AG72" s="65">
        <f t="shared" si="127"/>
        <v>4.3670939871228018E+23</v>
      </c>
      <c r="AH72" s="65">
        <f t="shared" si="127"/>
        <v>6.6056600544123557E+24</v>
      </c>
      <c r="AI72" s="65">
        <f t="shared" si="127"/>
        <v>9.4041463612702556E+25</v>
      </c>
      <c r="AJ72" s="65">
        <f t="shared" si="127"/>
        <v>1.2644668451332595E+27</v>
      </c>
      <c r="AK72" s="65">
        <f t="shared" si="127"/>
        <v>1.6107308722890009E+28</v>
      </c>
      <c r="AL72" s="65">
        <f t="shared" si="127"/>
        <v>1.9492644624516448E+29</v>
      </c>
      <c r="AM72" s="65">
        <f t="shared" si="6"/>
        <v>1</v>
      </c>
      <c r="AN72" s="65">
        <f t="shared" si="1"/>
        <v>1.3888888888888889E-3</v>
      </c>
      <c r="AO72" s="65">
        <f t="shared" ref="AO72:BH72" si="128">AN72+1/((FACT($B$4-1-AO$10))*(($B$5*$P72)^AO$10))</f>
        <v>1.4234742108782366E-3</v>
      </c>
      <c r="AP72" s="65">
        <f t="shared" si="128"/>
        <v>1.4241918975765008E-3</v>
      </c>
      <c r="AQ72" s="65">
        <f t="shared" si="128"/>
        <v>1.4242038118607633E-3</v>
      </c>
      <c r="AR72" s="65">
        <f t="shared" si="128"/>
        <v>1.424203960202132E-3</v>
      </c>
      <c r="AS72" s="65">
        <f t="shared" si="128"/>
        <v>1.4242039614334361E-3</v>
      </c>
      <c r="AT72" s="65">
        <f t="shared" si="128"/>
        <v>1.4242039614385464E-3</v>
      </c>
      <c r="AU72" s="65" t="e">
        <f t="shared" si="128"/>
        <v>#NUM!</v>
      </c>
      <c r="AV72" s="65" t="e">
        <f t="shared" si="128"/>
        <v>#NUM!</v>
      </c>
      <c r="AW72" s="65" t="e">
        <f t="shared" si="128"/>
        <v>#NUM!</v>
      </c>
      <c r="AX72" s="65" t="e">
        <f t="shared" si="128"/>
        <v>#NUM!</v>
      </c>
      <c r="AY72" s="65" t="e">
        <f t="shared" si="128"/>
        <v>#NUM!</v>
      </c>
      <c r="AZ72" s="65" t="e">
        <f t="shared" si="128"/>
        <v>#NUM!</v>
      </c>
      <c r="BA72" s="65" t="e">
        <f t="shared" si="128"/>
        <v>#NUM!</v>
      </c>
      <c r="BB72" s="65" t="e">
        <f t="shared" si="128"/>
        <v>#NUM!</v>
      </c>
      <c r="BC72" s="65" t="e">
        <f t="shared" si="128"/>
        <v>#NUM!</v>
      </c>
      <c r="BD72" s="65" t="e">
        <f t="shared" si="128"/>
        <v>#NUM!</v>
      </c>
      <c r="BE72" s="65" t="e">
        <f t="shared" si="128"/>
        <v>#NUM!</v>
      </c>
      <c r="BF72" s="65" t="e">
        <f t="shared" si="128"/>
        <v>#NUM!</v>
      </c>
      <c r="BG72" s="65" t="e">
        <f t="shared" si="128"/>
        <v>#NUM!</v>
      </c>
      <c r="BH72" s="65" t="e">
        <f t="shared" si="128"/>
        <v>#NUM!</v>
      </c>
      <c r="BI72" s="5">
        <f t="shared" si="8"/>
        <v>7.7041087648285318</v>
      </c>
    </row>
    <row r="73" spans="4:61" s="1" customFormat="1">
      <c r="D73" s="5"/>
      <c r="E73" s="5"/>
      <c r="F73" s="5"/>
      <c r="G73" s="5"/>
      <c r="H73" s="5"/>
      <c r="O73" s="3"/>
      <c r="P73" s="66">
        <v>31</v>
      </c>
      <c r="Q73" s="65">
        <f t="shared" si="3"/>
        <v>1.0363553351757833E-94</v>
      </c>
      <c r="R73" s="65">
        <f t="shared" si="4"/>
        <v>1</v>
      </c>
      <c r="S73" s="65">
        <f t="shared" ref="S73:AL73" si="129">R73+(($B$5*$P73)^S$10)/FACT(S$10)</f>
        <v>245.9</v>
      </c>
      <c r="T73" s="65">
        <f t="shared" si="129"/>
        <v>30233.905000000002</v>
      </c>
      <c r="U73" s="65">
        <f t="shared" si="129"/>
        <v>2478254.7131666667</v>
      </c>
      <c r="V73" s="65">
        <f t="shared" si="129"/>
        <v>152358328.69317082</v>
      </c>
      <c r="W73" s="65">
        <f t="shared" si="129"/>
        <v>7493484352.2337751</v>
      </c>
      <c r="X73" s="65">
        <f t="shared" si="129"/>
        <v>307133778213.08276</v>
      </c>
      <c r="Y73" s="65">
        <f t="shared" si="129"/>
        <v>10790263487716.213</v>
      </c>
      <c r="Z73" s="65">
        <f t="shared" si="129"/>
        <v>331705071719880.81</v>
      </c>
      <c r="AA73" s="65">
        <f t="shared" si="129"/>
        <v>9064153575726226</v>
      </c>
      <c r="AB73" s="65">
        <f t="shared" si="129"/>
        <v>2.229218174388417E+17</v>
      </c>
      <c r="AC73" s="65">
        <f t="shared" si="129"/>
        <v>4.9841710792640215E+18</v>
      </c>
      <c r="AD73" s="65">
        <f t="shared" si="129"/>
        <v>1.0215333309767955E+20</v>
      </c>
      <c r="AE73" s="65">
        <f t="shared" si="129"/>
        <v>1.9326708545061383E+21</v>
      </c>
      <c r="AF73" s="65">
        <f t="shared" si="129"/>
        <v>3.3953652354001247E+22</v>
      </c>
      <c r="AG73" s="65">
        <f t="shared" si="129"/>
        <v>5.5674954363575817E+23</v>
      </c>
      <c r="AH73" s="65">
        <f t="shared" si="129"/>
        <v>8.558794154567149E+24</v>
      </c>
      <c r="AI73" s="65">
        <f t="shared" si="129"/>
        <v>1.2383530740263173E+26</v>
      </c>
      <c r="AJ73" s="65">
        <f t="shared" si="129"/>
        <v>1.6922363126499104E+27</v>
      </c>
      <c r="AK73" s="65">
        <f t="shared" si="129"/>
        <v>2.1908099796074043E+28</v>
      </c>
      <c r="AL73" s="65">
        <f t="shared" si="129"/>
        <v>2.6945134815060255E+29</v>
      </c>
      <c r="AM73" s="65">
        <f t="shared" si="6"/>
        <v>1</v>
      </c>
      <c r="AN73" s="65">
        <f t="shared" si="1"/>
        <v>1.3888888888888889E-3</v>
      </c>
      <c r="AO73" s="65">
        <f t="shared" ref="AO73:BH73" si="130">AN73+1/((FACT($B$4-1-AO$10))*(($B$5*$P73)^AO$10))</f>
        <v>1.422916383104215E-3</v>
      </c>
      <c r="AP73" s="65">
        <f t="shared" si="130"/>
        <v>1.4236111053217593E-3</v>
      </c>
      <c r="AQ73" s="65">
        <f t="shared" si="130"/>
        <v>1.4236224523567539E-3</v>
      </c>
      <c r="AR73" s="65">
        <f t="shared" si="130"/>
        <v>1.4236225913567741E-3</v>
      </c>
      <c r="AS73" s="65">
        <f t="shared" si="130"/>
        <v>1.4236225924919314E-3</v>
      </c>
      <c r="AT73" s="65">
        <f t="shared" si="130"/>
        <v>1.4236225924965666E-3</v>
      </c>
      <c r="AU73" s="65" t="e">
        <f t="shared" si="130"/>
        <v>#NUM!</v>
      </c>
      <c r="AV73" s="65" t="e">
        <f t="shared" si="130"/>
        <v>#NUM!</v>
      </c>
      <c r="AW73" s="65" t="e">
        <f t="shared" si="130"/>
        <v>#NUM!</v>
      </c>
      <c r="AX73" s="65" t="e">
        <f t="shared" si="130"/>
        <v>#NUM!</v>
      </c>
      <c r="AY73" s="65" t="e">
        <f t="shared" si="130"/>
        <v>#NUM!</v>
      </c>
      <c r="AZ73" s="65" t="e">
        <f t="shared" si="130"/>
        <v>#NUM!</v>
      </c>
      <c r="BA73" s="65" t="e">
        <f t="shared" si="130"/>
        <v>#NUM!</v>
      </c>
      <c r="BB73" s="65" t="e">
        <f t="shared" si="130"/>
        <v>#NUM!</v>
      </c>
      <c r="BC73" s="65" t="e">
        <f t="shared" si="130"/>
        <v>#NUM!</v>
      </c>
      <c r="BD73" s="65" t="e">
        <f t="shared" si="130"/>
        <v>#NUM!</v>
      </c>
      <c r="BE73" s="65" t="e">
        <f t="shared" si="130"/>
        <v>#NUM!</v>
      </c>
      <c r="BF73" s="65" t="e">
        <f t="shared" si="130"/>
        <v>#NUM!</v>
      </c>
      <c r="BG73" s="65" t="e">
        <f t="shared" si="130"/>
        <v>#NUM!</v>
      </c>
      <c r="BH73" s="65" t="e">
        <f t="shared" si="130"/>
        <v>#NUM!</v>
      </c>
      <c r="BI73" s="5">
        <f t="shared" si="8"/>
        <v>7.7072549143664171</v>
      </c>
    </row>
    <row r="74" spans="4:61" s="1" customFormat="1">
      <c r="D74" s="5"/>
      <c r="E74" s="5"/>
      <c r="F74" s="5"/>
      <c r="G74" s="5"/>
      <c r="H74" s="5"/>
      <c r="O74" s="3"/>
      <c r="P74" s="65">
        <v>31.5</v>
      </c>
      <c r="Q74" s="65">
        <f t="shared" si="3"/>
        <v>2.1965376094208051E-96</v>
      </c>
      <c r="R74" s="65">
        <f t="shared" si="4"/>
        <v>1</v>
      </c>
      <c r="S74" s="65">
        <f t="shared" ref="S74:AL74" si="131">R74+(($B$5*$P74)^S$10)/FACT(S$10)</f>
        <v>249.85000000000002</v>
      </c>
      <c r="T74" s="65">
        <f t="shared" si="131"/>
        <v>31213.011250000003</v>
      </c>
      <c r="U74" s="65">
        <f t="shared" si="131"/>
        <v>2599607.2369375005</v>
      </c>
      <c r="V74" s="65">
        <f t="shared" si="131"/>
        <v>162385833.00252113</v>
      </c>
      <c r="W74" s="65">
        <f t="shared" si="131"/>
        <v>8114946289.3556204</v>
      </c>
      <c r="X74" s="65">
        <f t="shared" si="131"/>
        <v>337947391216.60034</v>
      </c>
      <c r="Y74" s="65">
        <f t="shared" si="131"/>
        <v>12063490808380.152</v>
      </c>
      <c r="Z74" s="65">
        <f t="shared" si="131"/>
        <v>376801175728523.87</v>
      </c>
      <c r="AA74" s="65">
        <f t="shared" si="131"/>
        <v>1.04617981637705E+16</v>
      </c>
      <c r="AB74" s="65">
        <f t="shared" si="131"/>
        <v>2.6142694821119507E+17</v>
      </c>
      <c r="AC74" s="65">
        <f t="shared" si="131"/>
        <v>5.9389430926931599E+18</v>
      </c>
      <c r="AD74" s="65">
        <f t="shared" si="131"/>
        <v>1.236764341388879E+20</v>
      </c>
      <c r="AE74" s="65">
        <f t="shared" si="131"/>
        <v>2.3774437146654702E+21</v>
      </c>
      <c r="AF74" s="65">
        <f t="shared" si="131"/>
        <v>4.2438157126025462E+22</v>
      </c>
      <c r="AG74" s="65">
        <f t="shared" si="131"/>
        <v>7.0704539262048788E+23</v>
      </c>
      <c r="AH74" s="65">
        <f t="shared" si="131"/>
        <v>1.1043764802170297E+25</v>
      </c>
      <c r="AI74" s="65">
        <f t="shared" si="131"/>
        <v>1.6235509568843327E+26</v>
      </c>
      <c r="AJ74" s="65">
        <f t="shared" si="131"/>
        <v>2.2542342451910187E+27</v>
      </c>
      <c r="AK74" s="65">
        <f t="shared" si="131"/>
        <v>2.9652346158544627E+28</v>
      </c>
      <c r="AL74" s="65">
        <f t="shared" si="131"/>
        <v>3.7055335364044687E+29</v>
      </c>
      <c r="AM74" s="65">
        <f t="shared" si="6"/>
        <v>1</v>
      </c>
      <c r="AN74" s="65">
        <f t="shared" si="1"/>
        <v>1.3888888888888889E-3</v>
      </c>
      <c r="AO74" s="65">
        <f t="shared" ref="AO74:BH74" si="132">AN74+1/((FACT($B$4-1-AO$10))*(($B$5*$P74)^AO$10))</f>
        <v>1.4223762641484162E-3</v>
      </c>
      <c r="AP74" s="65">
        <f t="shared" si="132"/>
        <v>1.4230491067294797E-3</v>
      </c>
      <c r="AQ74" s="65">
        <f t="shared" si="132"/>
        <v>1.423059921960841E-3</v>
      </c>
      <c r="AR74" s="65">
        <f t="shared" si="132"/>
        <v>1.4230600523433769E-3</v>
      </c>
      <c r="AS74" s="65">
        <f t="shared" si="132"/>
        <v>1.4230600533912574E-3</v>
      </c>
      <c r="AT74" s="65">
        <f t="shared" si="132"/>
        <v>1.4230600533954682E-3</v>
      </c>
      <c r="AU74" s="65" t="e">
        <f t="shared" si="132"/>
        <v>#NUM!</v>
      </c>
      <c r="AV74" s="65" t="e">
        <f t="shared" si="132"/>
        <v>#NUM!</v>
      </c>
      <c r="AW74" s="65" t="e">
        <f t="shared" si="132"/>
        <v>#NUM!</v>
      </c>
      <c r="AX74" s="65" t="e">
        <f t="shared" si="132"/>
        <v>#NUM!</v>
      </c>
      <c r="AY74" s="65" t="e">
        <f t="shared" si="132"/>
        <v>#NUM!</v>
      </c>
      <c r="AZ74" s="65" t="e">
        <f t="shared" si="132"/>
        <v>#NUM!</v>
      </c>
      <c r="BA74" s="65" t="e">
        <f t="shared" si="132"/>
        <v>#NUM!</v>
      </c>
      <c r="BB74" s="65" t="e">
        <f t="shared" si="132"/>
        <v>#NUM!</v>
      </c>
      <c r="BC74" s="65" t="e">
        <f t="shared" si="132"/>
        <v>#NUM!</v>
      </c>
      <c r="BD74" s="65" t="e">
        <f t="shared" si="132"/>
        <v>#NUM!</v>
      </c>
      <c r="BE74" s="65" t="e">
        <f t="shared" si="132"/>
        <v>#NUM!</v>
      </c>
      <c r="BF74" s="65" t="e">
        <f t="shared" si="132"/>
        <v>#NUM!</v>
      </c>
      <c r="BG74" s="65" t="e">
        <f t="shared" si="132"/>
        <v>#NUM!</v>
      </c>
      <c r="BH74" s="65" t="e">
        <f t="shared" si="132"/>
        <v>#NUM!</v>
      </c>
      <c r="BI74" s="5">
        <f t="shared" si="8"/>
        <v>7.7103016109841169</v>
      </c>
    </row>
    <row r="75" spans="4:61" s="1" customFormat="1">
      <c r="D75" s="5"/>
      <c r="E75" s="5"/>
      <c r="F75" s="5"/>
      <c r="G75" s="5"/>
      <c r="H75" s="5"/>
      <c r="O75" s="3"/>
      <c r="P75" s="66">
        <v>32</v>
      </c>
      <c r="Q75" s="65">
        <f t="shared" si="3"/>
        <v>4.6484909242857311E-98</v>
      </c>
      <c r="R75" s="65">
        <f t="shared" si="4"/>
        <v>1</v>
      </c>
      <c r="S75" s="65">
        <f t="shared" ref="S75:AL75" si="133">R75+(($B$5*$P75)^S$10)/FACT(S$10)</f>
        <v>253.8</v>
      </c>
      <c r="T75" s="65">
        <f t="shared" si="133"/>
        <v>32207.72</v>
      </c>
      <c r="U75" s="65">
        <f t="shared" si="133"/>
        <v>2724858.0453333338</v>
      </c>
      <c r="V75" s="65">
        <f t="shared" si="133"/>
        <v>172900358.60640001</v>
      </c>
      <c r="W75" s="65">
        <f t="shared" si="133"/>
        <v>8776973666.9739323</v>
      </c>
      <c r="X75" s="65">
        <f t="shared" si="133"/>
        <v>371295262392.85931</v>
      </c>
      <c r="Y75" s="65">
        <f t="shared" si="133"/>
        <v>13463384318093.406</v>
      </c>
      <c r="Z75" s="65">
        <f t="shared" si="133"/>
        <v>427173398478230.62</v>
      </c>
      <c r="AA75" s="65">
        <f t="shared" si="133"/>
        <v>1.2047828018442974E+16</v>
      </c>
      <c r="AB75" s="65">
        <f t="shared" si="133"/>
        <v>3.0581797681115168E+17</v>
      </c>
      <c r="AC75" s="65">
        <f t="shared" si="133"/>
        <v>7.0571901236108575E+18</v>
      </c>
      <c r="AD75" s="65">
        <f t="shared" si="133"/>
        <v>1.4928609668285802E+20</v>
      </c>
      <c r="AE75" s="65">
        <f t="shared" si="133"/>
        <v>2.9150912950042184E+21</v>
      </c>
      <c r="AF75" s="65">
        <f t="shared" si="133"/>
        <v>5.2857630876121357E+22</v>
      </c>
      <c r="AG75" s="65">
        <f t="shared" si="133"/>
        <v>8.9455589794988228E+23</v>
      </c>
      <c r="AH75" s="65">
        <f t="shared" si="133"/>
        <v>1.4193388517715303E+25</v>
      </c>
      <c r="AI75" s="65">
        <f t="shared" si="133"/>
        <v>2.1195485241634463E+26</v>
      </c>
      <c r="AJ75" s="65">
        <f t="shared" si="133"/>
        <v>2.9894047453926498E+27</v>
      </c>
      <c r="AK75" s="65">
        <f t="shared" si="133"/>
        <v>3.9944106479308968E+28</v>
      </c>
      <c r="AL75" s="65">
        <f t="shared" si="133"/>
        <v>5.0705153639601126E+29</v>
      </c>
      <c r="AM75" s="65">
        <f t="shared" si="6"/>
        <v>1</v>
      </c>
      <c r="AN75" s="65">
        <f t="shared" ref="AN75:AN138" si="134">1/((FACT($B$4-1-AN$10))*(($B$5*$P75)^AN$10))</f>
        <v>1.3888888888888889E-3</v>
      </c>
      <c r="AO75" s="65">
        <f t="shared" ref="AO75:BH75" si="135">AN75+1/((FACT($B$4-1-AO$10))*(($B$5*$P75)^AO$10))</f>
        <v>1.421853023909986E-3</v>
      </c>
      <c r="AP75" s="65">
        <f t="shared" si="135"/>
        <v>1.4225050044285995E-3</v>
      </c>
      <c r="AQ75" s="65">
        <f t="shared" si="135"/>
        <v>1.422515320576046E-3</v>
      </c>
      <c r="AR75" s="65">
        <f t="shared" si="135"/>
        <v>1.4225154429986819E-3</v>
      </c>
      <c r="AS75" s="65">
        <f t="shared" si="135"/>
        <v>1.4225154439672153E-3</v>
      </c>
      <c r="AT75" s="65">
        <f t="shared" si="135"/>
        <v>1.4225154439710464E-3</v>
      </c>
      <c r="AU75" s="65" t="e">
        <f t="shared" si="135"/>
        <v>#NUM!</v>
      </c>
      <c r="AV75" s="65" t="e">
        <f t="shared" si="135"/>
        <v>#NUM!</v>
      </c>
      <c r="AW75" s="65" t="e">
        <f t="shared" si="135"/>
        <v>#NUM!</v>
      </c>
      <c r="AX75" s="65" t="e">
        <f t="shared" si="135"/>
        <v>#NUM!</v>
      </c>
      <c r="AY75" s="65" t="e">
        <f t="shared" si="135"/>
        <v>#NUM!</v>
      </c>
      <c r="AZ75" s="65" t="e">
        <f t="shared" si="135"/>
        <v>#NUM!</v>
      </c>
      <c r="BA75" s="65" t="e">
        <f t="shared" si="135"/>
        <v>#NUM!</v>
      </c>
      <c r="BB75" s="65" t="e">
        <f t="shared" si="135"/>
        <v>#NUM!</v>
      </c>
      <c r="BC75" s="65" t="e">
        <f t="shared" si="135"/>
        <v>#NUM!</v>
      </c>
      <c r="BD75" s="65" t="e">
        <f t="shared" si="135"/>
        <v>#NUM!</v>
      </c>
      <c r="BE75" s="65" t="e">
        <f t="shared" si="135"/>
        <v>#NUM!</v>
      </c>
      <c r="BF75" s="65" t="e">
        <f t="shared" si="135"/>
        <v>#NUM!</v>
      </c>
      <c r="BG75" s="65" t="e">
        <f t="shared" si="135"/>
        <v>#NUM!</v>
      </c>
      <c r="BH75" s="65" t="e">
        <f t="shared" si="135"/>
        <v>#NUM!</v>
      </c>
      <c r="BI75" s="5">
        <f t="shared" si="8"/>
        <v>7.7132534966316673</v>
      </c>
    </row>
    <row r="76" spans="4:61" s="1" customFormat="1">
      <c r="D76" s="5"/>
      <c r="E76" s="5"/>
      <c r="F76" s="5"/>
      <c r="G76" s="5"/>
      <c r="H76" s="5"/>
      <c r="O76" s="3"/>
      <c r="P76" s="65">
        <v>32.5</v>
      </c>
      <c r="Q76" s="65">
        <f t="shared" ref="Q76:Q139" si="136">$B$5*EXP(-$B$5*P76)*(($B$5*P76)^($B$4-1))/FACT($B$4-1)</f>
        <v>9.8231116392918265E-100</v>
      </c>
      <c r="R76" s="65">
        <f t="shared" ref="R76:R139" si="137">(($B$5*$P76)^R$10)/FACT(R$10)</f>
        <v>1</v>
      </c>
      <c r="S76" s="65">
        <f t="shared" ref="S76:AL76" si="138">R76+(($B$5*$P76)^S$10)/FACT(S$10)</f>
        <v>257.75</v>
      </c>
      <c r="T76" s="65">
        <f t="shared" si="138"/>
        <v>33218.03125</v>
      </c>
      <c r="U76" s="65">
        <f t="shared" si="138"/>
        <v>2854068.7682291665</v>
      </c>
      <c r="V76" s="65">
        <f t="shared" si="138"/>
        <v>183917425.44807941</v>
      </c>
      <c r="W76" s="65">
        <f t="shared" si="138"/>
        <v>9481520790.9583912</v>
      </c>
      <c r="X76" s="65">
        <f t="shared" si="138"/>
        <v>407341464806.75378</v>
      </c>
      <c r="Y76" s="65">
        <f t="shared" si="138"/>
        <v>15000275839957.535</v>
      </c>
      <c r="Z76" s="65">
        <f t="shared" si="138"/>
        <v>483342263442452.94</v>
      </c>
      <c r="AA76" s="65">
        <f t="shared" si="138"/>
        <v>1.3844098409769196E+16</v>
      </c>
      <c r="AB76" s="65">
        <f t="shared" si="138"/>
        <v>3.5688151246670835E+17</v>
      </c>
      <c r="AC76" s="65">
        <f t="shared" si="138"/>
        <v>8.3636866087502664E+18</v>
      </c>
      <c r="AD76" s="65">
        <f t="shared" si="138"/>
        <v>1.7967595398131722E+20</v>
      </c>
      <c r="AE76" s="65">
        <f t="shared" si="138"/>
        <v>3.5630932345895141E+21</v>
      </c>
      <c r="AF76" s="65">
        <f t="shared" si="138"/>
        <v>6.5612549434314846E+22</v>
      </c>
      <c r="AG76" s="65">
        <f t="shared" si="138"/>
        <v>1.1276924080529469E+24</v>
      </c>
      <c r="AH76" s="65">
        <f t="shared" si="138"/>
        <v>1.8170755139323805E+25</v>
      </c>
      <c r="AI76" s="65">
        <f t="shared" si="138"/>
        <v>2.7557112903660575E+26</v>
      </c>
      <c r="AJ76" s="65">
        <f t="shared" si="138"/>
        <v>3.9471014622658916E+27</v>
      </c>
      <c r="AK76" s="65">
        <f t="shared" si="138"/>
        <v>5.3561070570508993E+28</v>
      </c>
      <c r="AL76" s="65">
        <f t="shared" si="138"/>
        <v>6.9048039899757967E+29</v>
      </c>
      <c r="AM76" s="65">
        <f t="shared" ref="AM76:AM139" si="139">1-EXP(-$B$5*P76)*VLOOKUP(P76,P76:AL476,$B$4+2,1)</f>
        <v>1</v>
      </c>
      <c r="AN76" s="65">
        <f t="shared" si="134"/>
        <v>1.3888888888888889E-3</v>
      </c>
      <c r="AO76" s="65">
        <f t="shared" ref="AO76:BH76" si="140">AN76+1/((FACT($B$4-1-AO$10))*(($B$5*$P76)^AO$10))</f>
        <v>1.4213458833711998E-3</v>
      </c>
      <c r="AP76" s="65">
        <f t="shared" si="140"/>
        <v>1.4219779572656947E-3</v>
      </c>
      <c r="AQ76" s="65">
        <f t="shared" si="140"/>
        <v>1.4219878045707696E-3</v>
      </c>
      <c r="AR76" s="65">
        <f t="shared" si="140"/>
        <v>1.421987919631783E-3</v>
      </c>
      <c r="AS76" s="65">
        <f t="shared" si="140"/>
        <v>1.4219879205280713E-3</v>
      </c>
      <c r="AT76" s="65">
        <f t="shared" si="140"/>
        <v>1.4219879205315622E-3</v>
      </c>
      <c r="AU76" s="65" t="e">
        <f t="shared" si="140"/>
        <v>#NUM!</v>
      </c>
      <c r="AV76" s="65" t="e">
        <f t="shared" si="140"/>
        <v>#NUM!</v>
      </c>
      <c r="AW76" s="65" t="e">
        <f t="shared" si="140"/>
        <v>#NUM!</v>
      </c>
      <c r="AX76" s="65" t="e">
        <f t="shared" si="140"/>
        <v>#NUM!</v>
      </c>
      <c r="AY76" s="65" t="e">
        <f t="shared" si="140"/>
        <v>#NUM!</v>
      </c>
      <c r="AZ76" s="65" t="e">
        <f t="shared" si="140"/>
        <v>#NUM!</v>
      </c>
      <c r="BA76" s="65" t="e">
        <f t="shared" si="140"/>
        <v>#NUM!</v>
      </c>
      <c r="BB76" s="65" t="e">
        <f t="shared" si="140"/>
        <v>#NUM!</v>
      </c>
      <c r="BC76" s="65" t="e">
        <f t="shared" si="140"/>
        <v>#NUM!</v>
      </c>
      <c r="BD76" s="65" t="e">
        <f t="shared" si="140"/>
        <v>#NUM!</v>
      </c>
      <c r="BE76" s="65" t="e">
        <f t="shared" si="140"/>
        <v>#NUM!</v>
      </c>
      <c r="BF76" s="65" t="e">
        <f t="shared" si="140"/>
        <v>#NUM!</v>
      </c>
      <c r="BG76" s="65" t="e">
        <f t="shared" si="140"/>
        <v>#NUM!</v>
      </c>
      <c r="BH76" s="65" t="e">
        <f t="shared" si="140"/>
        <v>#NUM!</v>
      </c>
      <c r="BI76" s="5">
        <f t="shared" ref="BI76:BI139" si="141">$B$5/((FACT($B$4-1))*VLOOKUP(P76,P76:BH476,$B$4+24,1))</f>
        <v>7.7161149288248714</v>
      </c>
    </row>
    <row r="77" spans="4:61" s="1" customFormat="1">
      <c r="D77" s="5"/>
      <c r="E77" s="5"/>
      <c r="F77" s="5"/>
      <c r="G77" s="5"/>
      <c r="H77" s="5"/>
      <c r="O77" s="3"/>
      <c r="P77" s="66">
        <v>33</v>
      </c>
      <c r="Q77" s="65">
        <f t="shared" si="136"/>
        <v>2.0728570343585231E-101</v>
      </c>
      <c r="R77" s="65">
        <f t="shared" si="137"/>
        <v>1</v>
      </c>
      <c r="S77" s="65">
        <f t="shared" ref="S77:AL77" si="142">R77+(($B$5*$P77)^S$10)/FACT(S$10)</f>
        <v>261.7</v>
      </c>
      <c r="T77" s="65">
        <f t="shared" si="142"/>
        <v>34243.944999999992</v>
      </c>
      <c r="U77" s="65">
        <f t="shared" si="142"/>
        <v>2987301.0354999993</v>
      </c>
      <c r="V77" s="65">
        <f t="shared" si="142"/>
        <v>195452796.90883741</v>
      </c>
      <c r="W77" s="65">
        <f t="shared" si="142"/>
        <v>10230603751.744652</v>
      </c>
      <c r="X77" s="65">
        <f t="shared" si="142"/>
        <v>446257912739.36072</v>
      </c>
      <c r="Y77" s="65">
        <f t="shared" si="142"/>
        <v>16685160691749.578</v>
      </c>
      <c r="Z77" s="65">
        <f t="shared" si="142"/>
        <v>545870405002744.75</v>
      </c>
      <c r="AA77" s="65">
        <f t="shared" si="142"/>
        <v>1.5874602981877904E+16</v>
      </c>
      <c r="AB77" s="65">
        <f t="shared" si="142"/>
        <v>4.1549466126101331E+17</v>
      </c>
      <c r="AC77" s="65">
        <f t="shared" si="142"/>
        <v>9.8864900424765215E+18</v>
      </c>
      <c r="AD77" s="65">
        <f t="shared" si="142"/>
        <v>2.1564386469938341E+20</v>
      </c>
      <c r="AE77" s="65">
        <f t="shared" si="142"/>
        <v>4.3418706010882782E+21</v>
      </c>
      <c r="AF77" s="65">
        <f t="shared" si="142"/>
        <v>8.1178107042272895E+22</v>
      </c>
      <c r="AG77" s="65">
        <f t="shared" si="142"/>
        <v>1.4165918963900615E+24</v>
      </c>
      <c r="AH77" s="65">
        <f t="shared" si="142"/>
        <v>2.3175490326575586E+25</v>
      </c>
      <c r="AI77" s="65">
        <f t="shared" si="142"/>
        <v>3.5685459742947942E+26</v>
      </c>
      <c r="AJ77" s="65">
        <f t="shared" si="142"/>
        <v>5.1896403319698698E+27</v>
      </c>
      <c r="AK77" s="65">
        <f t="shared" si="142"/>
        <v>7.1500547752742489E+28</v>
      </c>
      <c r="AL77" s="65">
        <f t="shared" si="142"/>
        <v>9.3586322598251334E+29</v>
      </c>
      <c r="AM77" s="65">
        <f t="shared" si="139"/>
        <v>1</v>
      </c>
      <c r="AN77" s="65">
        <f t="shared" si="134"/>
        <v>1.3888888888888889E-3</v>
      </c>
      <c r="AO77" s="65">
        <f t="shared" ref="AO77:BH77" si="143">AN77+1/((FACT($B$4-1-AO$10))*(($B$5*$P77)^AO$10))</f>
        <v>1.4208541107275285E-3</v>
      </c>
      <c r="AP77" s="65">
        <f t="shared" si="143"/>
        <v>1.4214671759718446E-3</v>
      </c>
      <c r="AQ77" s="65">
        <f t="shared" si="143"/>
        <v>1.421476582419782E-3</v>
      </c>
      <c r="AR77" s="65">
        <f t="shared" si="143"/>
        <v>1.4214766906642921E-3</v>
      </c>
      <c r="AS77" s="65">
        <f t="shared" si="143"/>
        <v>1.4214766914947064E-3</v>
      </c>
      <c r="AT77" s="65">
        <f t="shared" si="143"/>
        <v>1.4214766914978918E-3</v>
      </c>
      <c r="AU77" s="65" t="e">
        <f t="shared" si="143"/>
        <v>#NUM!</v>
      </c>
      <c r="AV77" s="65" t="e">
        <f t="shared" si="143"/>
        <v>#NUM!</v>
      </c>
      <c r="AW77" s="65" t="e">
        <f t="shared" si="143"/>
        <v>#NUM!</v>
      </c>
      <c r="AX77" s="65" t="e">
        <f t="shared" si="143"/>
        <v>#NUM!</v>
      </c>
      <c r="AY77" s="65" t="e">
        <f t="shared" si="143"/>
        <v>#NUM!</v>
      </c>
      <c r="AZ77" s="65" t="e">
        <f t="shared" si="143"/>
        <v>#NUM!</v>
      </c>
      <c r="BA77" s="65" t="e">
        <f t="shared" si="143"/>
        <v>#NUM!</v>
      </c>
      <c r="BB77" s="65" t="e">
        <f t="shared" si="143"/>
        <v>#NUM!</v>
      </c>
      <c r="BC77" s="65" t="e">
        <f t="shared" si="143"/>
        <v>#NUM!</v>
      </c>
      <c r="BD77" s="65" t="e">
        <f t="shared" si="143"/>
        <v>#NUM!</v>
      </c>
      <c r="BE77" s="65" t="e">
        <f t="shared" si="143"/>
        <v>#NUM!</v>
      </c>
      <c r="BF77" s="65" t="e">
        <f t="shared" si="143"/>
        <v>#NUM!</v>
      </c>
      <c r="BG77" s="65" t="e">
        <f t="shared" si="143"/>
        <v>#NUM!</v>
      </c>
      <c r="BH77" s="65" t="e">
        <f t="shared" si="143"/>
        <v>#NUM!</v>
      </c>
      <c r="BI77" s="5">
        <f t="shared" si="141"/>
        <v>7.7188900021006743</v>
      </c>
    </row>
    <row r="78" spans="4:61" s="1" customFormat="1">
      <c r="D78" s="5"/>
      <c r="E78" s="5"/>
      <c r="F78" s="5"/>
      <c r="G78" s="5"/>
      <c r="H78" s="5"/>
      <c r="O78" s="3"/>
      <c r="P78" s="65">
        <v>33.5</v>
      </c>
      <c r="Q78" s="65">
        <f t="shared" si="136"/>
        <v>4.3680876982250329E-103</v>
      </c>
      <c r="R78" s="65">
        <f t="shared" si="137"/>
        <v>1</v>
      </c>
      <c r="S78" s="65">
        <f t="shared" ref="S78:AL78" si="144">R78+(($B$5*$P78)^S$10)/FACT(S$10)</f>
        <v>265.65000000000003</v>
      </c>
      <c r="T78" s="65">
        <f t="shared" si="144"/>
        <v>35285.461250000008</v>
      </c>
      <c r="U78" s="65">
        <f t="shared" si="144"/>
        <v>3124616.4770208346</v>
      </c>
      <c r="V78" s="65">
        <f t="shared" si="144"/>
        <v>207522479.80795866</v>
      </c>
      <c r="W78" s="65">
        <f t="shared" si="144"/>
        <v>11026301385.914499</v>
      </c>
      <c r="X78" s="65">
        <f t="shared" si="144"/>
        <v>488224607636.09711</v>
      </c>
      <c r="Y78" s="65">
        <f t="shared" si="144"/>
        <v>18529729143223.363</v>
      </c>
      <c r="Z78" s="65">
        <f t="shared" si="144"/>
        <v>615365251061119.62</v>
      </c>
      <c r="AA78" s="65">
        <f t="shared" si="144"/>
        <v>1.8165645348346812E+16</v>
      </c>
      <c r="AB78" s="65">
        <f t="shared" si="144"/>
        <v>4.8263380812301274E+17</v>
      </c>
      <c r="AC78" s="65">
        <f t="shared" si="144"/>
        <v>1.1657315560697139E+19</v>
      </c>
      <c r="AD78" s="65">
        <f t="shared" si="144"/>
        <v>2.5810560937892561E+20</v>
      </c>
      <c r="AE78" s="65">
        <f t="shared" si="144"/>
        <v>5.27522414468617E+21</v>
      </c>
      <c r="AF78" s="65">
        <f t="shared" si="144"/>
        <v>1.0011668274247632E+23</v>
      </c>
      <c r="AG78" s="65">
        <f t="shared" si="144"/>
        <v>1.773436150602821E+24</v>
      </c>
      <c r="AH78" s="65">
        <f t="shared" si="144"/>
        <v>2.9451185973680337E+25</v>
      </c>
      <c r="AI78" s="65">
        <f t="shared" si="144"/>
        <v>4.6032862660176649E+26</v>
      </c>
      <c r="AJ78" s="65">
        <f t="shared" si="144"/>
        <v>6.7954238856141549E+27</v>
      </c>
      <c r="AK78" s="65">
        <f t="shared" si="144"/>
        <v>9.5036632322331482E+28</v>
      </c>
      <c r="AL78" s="65">
        <f t="shared" si="144"/>
        <v>1.2626884229611935E+30</v>
      </c>
      <c r="AM78" s="65">
        <f t="shared" si="139"/>
        <v>1</v>
      </c>
      <c r="AN78" s="65">
        <f t="shared" si="134"/>
        <v>1.3888888888888889E-3</v>
      </c>
      <c r="AO78" s="65">
        <f t="shared" ref="AO78:BH78" si="145">AN78+1/((FACT($B$4-1-AO$10))*(($B$5*$P78)^AO$10))</f>
        <v>1.4203770178642652E-3</v>
      </c>
      <c r="AP78" s="65">
        <f t="shared" si="145"/>
        <v>1.4209719192240871E-3</v>
      </c>
      <c r="AQ78" s="65">
        <f t="shared" si="145"/>
        <v>1.4209809107428449E-3</v>
      </c>
      <c r="AR78" s="65">
        <f t="shared" si="145"/>
        <v>1.4209810126682419E-3</v>
      </c>
      <c r="AS78" s="65">
        <f t="shared" si="145"/>
        <v>1.4209810134385074E-3</v>
      </c>
      <c r="AT78" s="65">
        <f t="shared" si="145"/>
        <v>1.4209810134414179E-3</v>
      </c>
      <c r="AU78" s="65" t="e">
        <f t="shared" si="145"/>
        <v>#NUM!</v>
      </c>
      <c r="AV78" s="65" t="e">
        <f t="shared" si="145"/>
        <v>#NUM!</v>
      </c>
      <c r="AW78" s="65" t="e">
        <f t="shared" si="145"/>
        <v>#NUM!</v>
      </c>
      <c r="AX78" s="65" t="e">
        <f t="shared" si="145"/>
        <v>#NUM!</v>
      </c>
      <c r="AY78" s="65" t="e">
        <f t="shared" si="145"/>
        <v>#NUM!</v>
      </c>
      <c r="AZ78" s="65" t="e">
        <f t="shared" si="145"/>
        <v>#NUM!</v>
      </c>
      <c r="BA78" s="65" t="e">
        <f t="shared" si="145"/>
        <v>#NUM!</v>
      </c>
      <c r="BB78" s="65" t="e">
        <f t="shared" si="145"/>
        <v>#NUM!</v>
      </c>
      <c r="BC78" s="65" t="e">
        <f t="shared" si="145"/>
        <v>#NUM!</v>
      </c>
      <c r="BD78" s="65" t="e">
        <f t="shared" si="145"/>
        <v>#NUM!</v>
      </c>
      <c r="BE78" s="65" t="e">
        <f t="shared" si="145"/>
        <v>#NUM!</v>
      </c>
      <c r="BF78" s="65" t="e">
        <f t="shared" si="145"/>
        <v>#NUM!</v>
      </c>
      <c r="BG78" s="65" t="e">
        <f t="shared" si="145"/>
        <v>#NUM!</v>
      </c>
      <c r="BH78" s="65" t="e">
        <f t="shared" si="145"/>
        <v>#NUM!</v>
      </c>
      <c r="BI78" s="5">
        <f t="shared" si="141"/>
        <v>7.7215825675594569</v>
      </c>
    </row>
    <row r="79" spans="4:61" s="1" customFormat="1">
      <c r="D79" s="5"/>
      <c r="E79" s="5"/>
      <c r="F79" s="5"/>
      <c r="G79" s="5"/>
      <c r="H79" s="5"/>
      <c r="O79" s="3"/>
      <c r="P79" s="66">
        <v>34</v>
      </c>
      <c r="Q79" s="65">
        <f t="shared" si="136"/>
        <v>9.1924823704490392E-105</v>
      </c>
      <c r="R79" s="65">
        <f t="shared" si="137"/>
        <v>1</v>
      </c>
      <c r="S79" s="65">
        <f t="shared" ref="S79:AL79" si="146">R79+(($B$5*$P79)^S$10)/FACT(S$10)</f>
        <v>269.60000000000002</v>
      </c>
      <c r="T79" s="65">
        <f t="shared" si="146"/>
        <v>36342.58</v>
      </c>
      <c r="U79" s="65">
        <f t="shared" si="146"/>
        <v>3266076.7226666673</v>
      </c>
      <c r="V79" s="65">
        <f t="shared" si="146"/>
        <v>220142724.40273339</v>
      </c>
      <c r="W79" s="65">
        <f t="shared" si="146"/>
        <v>11870756237.775919</v>
      </c>
      <c r="X79" s="65">
        <f t="shared" si="146"/>
        <v>533429887853.11554</v>
      </c>
      <c r="Y79" s="65">
        <f t="shared" si="146"/>
        <v>20546398852407.43</v>
      </c>
      <c r="Z79" s="65">
        <f t="shared" si="146"/>
        <v>692481831837318.5</v>
      </c>
      <c r="AA79" s="65">
        <f t="shared" si="146"/>
        <v>2.0746021531809224E+16</v>
      </c>
      <c r="AB79" s="65">
        <f t="shared" si="146"/>
        <v>5.5938409787305459E+17</v>
      </c>
      <c r="AC79" s="65">
        <f t="shared" si="146"/>
        <v>1.3711946580169282E+19</v>
      </c>
      <c r="AD79" s="65">
        <f t="shared" si="146"/>
        <v>3.0811013680889987E+20</v>
      </c>
      <c r="AE79" s="65">
        <f t="shared" si="146"/>
        <v>6.3908296672271349E+21</v>
      </c>
      <c r="AF79" s="65">
        <f t="shared" si="146"/>
        <v>1.2309214865796554E+23</v>
      </c>
      <c r="AG79" s="65">
        <f t="shared" si="146"/>
        <v>2.2128237673854545E+24</v>
      </c>
      <c r="AH79" s="65">
        <f t="shared" si="146"/>
        <v>3.7294193316773178E+25</v>
      </c>
      <c r="AI79" s="65">
        <f t="shared" si="146"/>
        <v>5.9157983219709929E+26</v>
      </c>
      <c r="AJ79" s="65">
        <f t="shared" si="146"/>
        <v>8.8627533101557441E+27</v>
      </c>
      <c r="AK79" s="65">
        <f t="shared" si="146"/>
        <v>1.2579102679329742E+29</v>
      </c>
      <c r="AL79" s="65">
        <f t="shared" si="146"/>
        <v>1.6961377396718901E+30</v>
      </c>
      <c r="AM79" s="65">
        <f t="shared" si="139"/>
        <v>1</v>
      </c>
      <c r="AN79" s="65">
        <f t="shared" si="134"/>
        <v>1.3888888888888889E-3</v>
      </c>
      <c r="AO79" s="65">
        <f t="shared" ref="AO79:BH79" si="147">AN79+1/((FACT($B$4-1-AO$10))*(($B$5*$P79)^AO$10))</f>
        <v>1.419913957144039E-3</v>
      </c>
      <c r="AP79" s="65">
        <f t="shared" si="147"/>
        <v>1.4204914900601811E-3</v>
      </c>
      <c r="AQ79" s="65">
        <f t="shared" si="147"/>
        <v>1.4205000906992898E-3</v>
      </c>
      <c r="AR79" s="65">
        <f t="shared" si="147"/>
        <v>1.4205001867600394E-3</v>
      </c>
      <c r="AS79" s="65">
        <f t="shared" si="147"/>
        <v>1.4205001874753093E-3</v>
      </c>
      <c r="AT79" s="65">
        <f t="shared" si="147"/>
        <v>1.4205001874779723E-3</v>
      </c>
      <c r="AU79" s="65" t="e">
        <f t="shared" si="147"/>
        <v>#NUM!</v>
      </c>
      <c r="AV79" s="65" t="e">
        <f t="shared" si="147"/>
        <v>#NUM!</v>
      </c>
      <c r="AW79" s="65" t="e">
        <f t="shared" si="147"/>
        <v>#NUM!</v>
      </c>
      <c r="AX79" s="65" t="e">
        <f t="shared" si="147"/>
        <v>#NUM!</v>
      </c>
      <c r="AY79" s="65" t="e">
        <f t="shared" si="147"/>
        <v>#NUM!</v>
      </c>
      <c r="AZ79" s="65" t="e">
        <f t="shared" si="147"/>
        <v>#NUM!</v>
      </c>
      <c r="BA79" s="65" t="e">
        <f t="shared" si="147"/>
        <v>#NUM!</v>
      </c>
      <c r="BB79" s="65" t="e">
        <f t="shared" si="147"/>
        <v>#NUM!</v>
      </c>
      <c r="BC79" s="65" t="e">
        <f t="shared" si="147"/>
        <v>#NUM!</v>
      </c>
      <c r="BD79" s="65" t="e">
        <f t="shared" si="147"/>
        <v>#NUM!</v>
      </c>
      <c r="BE79" s="65" t="e">
        <f t="shared" si="147"/>
        <v>#NUM!</v>
      </c>
      <c r="BF79" s="65" t="e">
        <f t="shared" si="147"/>
        <v>#NUM!</v>
      </c>
      <c r="BG79" s="65" t="e">
        <f t="shared" si="147"/>
        <v>#NUM!</v>
      </c>
      <c r="BH79" s="65" t="e">
        <f t="shared" si="147"/>
        <v>#NUM!</v>
      </c>
      <c r="BI79" s="5">
        <f t="shared" si="141"/>
        <v>7.7241962506903015</v>
      </c>
    </row>
    <row r="80" spans="4:61" s="1" customFormat="1">
      <c r="D80" s="5"/>
      <c r="E80" s="5"/>
      <c r="F80" s="5"/>
      <c r="G80" s="5"/>
      <c r="H80" s="5"/>
      <c r="O80" s="3"/>
      <c r="P80" s="65">
        <v>34.5</v>
      </c>
      <c r="Q80" s="65">
        <f t="shared" si="136"/>
        <v>1.9320157847037071E-106</v>
      </c>
      <c r="R80" s="65">
        <f t="shared" si="137"/>
        <v>1</v>
      </c>
      <c r="S80" s="65">
        <f t="shared" ref="S80:AL80" si="148">R80+(($B$5*$P80)^S$10)/FACT(S$10)</f>
        <v>273.55</v>
      </c>
      <c r="T80" s="65">
        <f t="shared" si="148"/>
        <v>37415.301250000004</v>
      </c>
      <c r="U80" s="65">
        <f t="shared" si="148"/>
        <v>3411743.4023125004</v>
      </c>
      <c r="V80" s="65">
        <f t="shared" si="148"/>
        <v>233330024.38845858</v>
      </c>
      <c r="W80" s="65">
        <f t="shared" si="148"/>
        <v>12766175520.943281</v>
      </c>
      <c r="X80" s="65">
        <f t="shared" si="148"/>
        <v>582070682201.94604</v>
      </c>
      <c r="Y80" s="65">
        <f t="shared" si="148"/>
        <v>22748348295902.992</v>
      </c>
      <c r="Z80" s="65">
        <f t="shared" si="148"/>
        <v>777925718747680.5</v>
      </c>
      <c r="AA80" s="65">
        <f t="shared" si="148"/>
        <v>2.3647213753929008E+16</v>
      </c>
      <c r="AB80" s="65">
        <f t="shared" si="148"/>
        <v>6.4694965915279603E+17</v>
      </c>
      <c r="AC80" s="65">
        <f t="shared" si="148"/>
        <v>1.6090684340376545E+19</v>
      </c>
      <c r="AD80" s="65">
        <f t="shared" si="148"/>
        <v>3.6685650828767094E+20</v>
      </c>
      <c r="AE80" s="65">
        <f t="shared" si="148"/>
        <v>7.7207969172749843E+21</v>
      </c>
      <c r="AF80" s="65">
        <f t="shared" si="148"/>
        <v>1.5088625823652444E+23</v>
      </c>
      <c r="AG80" s="65">
        <f t="shared" si="148"/>
        <v>2.7522026904072878E+24</v>
      </c>
      <c r="AH80" s="65">
        <f t="shared" si="148"/>
        <v>4.7064002289666126E+25</v>
      </c>
      <c r="AI80" s="65">
        <f t="shared" si="148"/>
        <v>7.5748641292366596E+26</v>
      </c>
      <c r="AJ80" s="65">
        <f t="shared" si="148"/>
        <v>1.1514465747273479E+28</v>
      </c>
      <c r="AK80" s="65">
        <f t="shared" si="148"/>
        <v>1.6582050351448623E+29</v>
      </c>
      <c r="AL80" s="65">
        <f t="shared" si="148"/>
        <v>2.2686260331871776E+30</v>
      </c>
      <c r="AM80" s="65">
        <f t="shared" si="139"/>
        <v>1</v>
      </c>
      <c r="AN80" s="65">
        <f t="shared" si="134"/>
        <v>1.3888888888888889E-3</v>
      </c>
      <c r="AO80" s="65">
        <f t="shared" ref="AO80:BH80" si="149">AN80+1/((FACT($B$4-1-AO$10))*(($B$5*$P80)^AO$10))</f>
        <v>1.4194643184736746E-3</v>
      </c>
      <c r="AP80" s="65">
        <f t="shared" si="149"/>
        <v>1.420025232610251E-3</v>
      </c>
      <c r="AQ80" s="65">
        <f t="shared" si="149"/>
        <v>1.4200334647017803E-3</v>
      </c>
      <c r="AR80" s="65">
        <f t="shared" si="149"/>
        <v>1.4200335553136848E-3</v>
      </c>
      <c r="AS80" s="65">
        <f t="shared" si="149"/>
        <v>1.4200335559786043E-3</v>
      </c>
      <c r="AT80" s="65">
        <f t="shared" si="149"/>
        <v>1.420033555981044E-3</v>
      </c>
      <c r="AU80" s="65" t="e">
        <f t="shared" si="149"/>
        <v>#NUM!</v>
      </c>
      <c r="AV80" s="65" t="e">
        <f t="shared" si="149"/>
        <v>#NUM!</v>
      </c>
      <c r="AW80" s="65" t="e">
        <f t="shared" si="149"/>
        <v>#NUM!</v>
      </c>
      <c r="AX80" s="65" t="e">
        <f t="shared" si="149"/>
        <v>#NUM!</v>
      </c>
      <c r="AY80" s="65" t="e">
        <f t="shared" si="149"/>
        <v>#NUM!</v>
      </c>
      <c r="AZ80" s="65" t="e">
        <f t="shared" si="149"/>
        <v>#NUM!</v>
      </c>
      <c r="BA80" s="65" t="e">
        <f t="shared" si="149"/>
        <v>#NUM!</v>
      </c>
      <c r="BB80" s="65" t="e">
        <f t="shared" si="149"/>
        <v>#NUM!</v>
      </c>
      <c r="BC80" s="65" t="e">
        <f t="shared" si="149"/>
        <v>#NUM!</v>
      </c>
      <c r="BD80" s="65" t="e">
        <f t="shared" si="149"/>
        <v>#NUM!</v>
      </c>
      <c r="BE80" s="65" t="e">
        <f t="shared" si="149"/>
        <v>#NUM!</v>
      </c>
      <c r="BF80" s="65" t="e">
        <f t="shared" si="149"/>
        <v>#NUM!</v>
      </c>
      <c r="BG80" s="65" t="e">
        <f t="shared" si="149"/>
        <v>#NUM!</v>
      </c>
      <c r="BH80" s="65" t="e">
        <f t="shared" si="149"/>
        <v>#NUM!</v>
      </c>
      <c r="BI80" s="5">
        <f t="shared" si="141"/>
        <v>7.7267344676527419</v>
      </c>
    </row>
    <row r="81" spans="4:61" s="1" customFormat="1">
      <c r="D81" s="5"/>
      <c r="E81" s="5"/>
      <c r="F81" s="5"/>
      <c r="G81" s="5"/>
      <c r="H81" s="5"/>
      <c r="O81" s="3"/>
      <c r="P81" s="66">
        <v>35</v>
      </c>
      <c r="Q81" s="65">
        <f t="shared" si="136"/>
        <v>4.0554697139062766E-108</v>
      </c>
      <c r="R81" s="65">
        <f t="shared" si="137"/>
        <v>1</v>
      </c>
      <c r="S81" s="65">
        <f t="shared" ref="S81:AL81" si="150">R81+(($B$5*$P81)^S$10)/FACT(S$10)</f>
        <v>277.5</v>
      </c>
      <c r="T81" s="65">
        <f t="shared" si="150"/>
        <v>38503.625</v>
      </c>
      <c r="U81" s="65">
        <f t="shared" si="150"/>
        <v>3561678.1458333335</v>
      </c>
      <c r="V81" s="65">
        <f t="shared" si="150"/>
        <v>247101116.8984375</v>
      </c>
      <c r="W81" s="65">
        <f t="shared" si="150"/>
        <v>13714832079.917448</v>
      </c>
      <c r="X81" s="65">
        <f t="shared" si="150"/>
        <v>634352767292.37683</v>
      </c>
      <c r="Y81" s="65">
        <f t="shared" si="150"/>
        <v>25149551208184.52</v>
      </c>
      <c r="Z81" s="65">
        <f t="shared" si="150"/>
        <v>872456097321519.25</v>
      </c>
      <c r="AA81" s="65">
        <f t="shared" si="150"/>
        <v>2.6903596097358968E+16</v>
      </c>
      <c r="AB81" s="65">
        <f t="shared" si="150"/>
        <v>7.466646170983945E+17</v>
      </c>
      <c r="AC81" s="65">
        <f t="shared" si="150"/>
        <v>1.883883937226079E+19</v>
      </c>
      <c r="AD81" s="65">
        <f t="shared" si="150"/>
        <v>4.3571269935579418E+20</v>
      </c>
      <c r="AE81" s="65">
        <f t="shared" si="150"/>
        <v>9.3022990290055636E+21</v>
      </c>
      <c r="AF81" s="65">
        <f t="shared" si="150"/>
        <v>1.8441737903958851E+23</v>
      </c>
      <c r="AG81" s="65">
        <f t="shared" si="150"/>
        <v>3.4123720205680007E+24</v>
      </c>
      <c r="AH81" s="65">
        <f t="shared" si="150"/>
        <v>5.9195463169480877E+25</v>
      </c>
      <c r="AI81" s="65">
        <f t="shared" si="150"/>
        <v>9.6649103391503436E+26</v>
      </c>
      <c r="AJ81" s="65">
        <f t="shared" si="150"/>
        <v>1.4903559106756454E+28</v>
      </c>
      <c r="AK81" s="65">
        <f t="shared" si="150"/>
        <v>2.1772457606152761E+29</v>
      </c>
      <c r="AL81" s="65">
        <f t="shared" si="150"/>
        <v>3.0217251354612394E+30</v>
      </c>
      <c r="AM81" s="65">
        <f t="shared" si="139"/>
        <v>1</v>
      </c>
      <c r="AN81" s="65">
        <f t="shared" si="134"/>
        <v>1.3888888888888889E-3</v>
      </c>
      <c r="AO81" s="65">
        <f t="shared" ref="AO81:BH81" si="151">AN81+1/((FACT($B$4-1-AO$10))*(($B$5*$P81)^AO$10))</f>
        <v>1.4190275266224633E-3</v>
      </c>
      <c r="AP81" s="65">
        <f t="shared" si="151"/>
        <v>1.4195725291131246E-3</v>
      </c>
      <c r="AQ81" s="65">
        <f t="shared" si="151"/>
        <v>1.4195804134167871E-3</v>
      </c>
      <c r="AR81" s="65">
        <f t="shared" si="151"/>
        <v>1.4195804989607689E-3</v>
      </c>
      <c r="AS81" s="65">
        <f t="shared" si="151"/>
        <v>1.419580499579532E-3</v>
      </c>
      <c r="AT81" s="65">
        <f t="shared" si="151"/>
        <v>1.4195804995817698E-3</v>
      </c>
      <c r="AU81" s="65" t="e">
        <f t="shared" si="151"/>
        <v>#NUM!</v>
      </c>
      <c r="AV81" s="65" t="e">
        <f t="shared" si="151"/>
        <v>#NUM!</v>
      </c>
      <c r="AW81" s="65" t="e">
        <f t="shared" si="151"/>
        <v>#NUM!</v>
      </c>
      <c r="AX81" s="65" t="e">
        <f t="shared" si="151"/>
        <v>#NUM!</v>
      </c>
      <c r="AY81" s="65" t="e">
        <f t="shared" si="151"/>
        <v>#NUM!</v>
      </c>
      <c r="AZ81" s="65" t="e">
        <f t="shared" si="151"/>
        <v>#NUM!</v>
      </c>
      <c r="BA81" s="65" t="e">
        <f t="shared" si="151"/>
        <v>#NUM!</v>
      </c>
      <c r="BB81" s="65" t="e">
        <f t="shared" si="151"/>
        <v>#NUM!</v>
      </c>
      <c r="BC81" s="65" t="e">
        <f t="shared" si="151"/>
        <v>#NUM!</v>
      </c>
      <c r="BD81" s="65" t="e">
        <f t="shared" si="151"/>
        <v>#NUM!</v>
      </c>
      <c r="BE81" s="65" t="e">
        <f t="shared" si="151"/>
        <v>#NUM!</v>
      </c>
      <c r="BF81" s="65" t="e">
        <f t="shared" si="151"/>
        <v>#NUM!</v>
      </c>
      <c r="BG81" s="65" t="e">
        <f t="shared" si="151"/>
        <v>#NUM!</v>
      </c>
      <c r="BH81" s="65" t="e">
        <f t="shared" si="151"/>
        <v>#NUM!</v>
      </c>
      <c r="BI81" s="5">
        <f t="shared" si="141"/>
        <v>7.7292004401686336</v>
      </c>
    </row>
    <row r="82" spans="4:61" s="1" customFormat="1">
      <c r="D82" s="5"/>
      <c r="E82" s="5"/>
      <c r="F82" s="5"/>
      <c r="G82" s="5"/>
      <c r="H82" s="5"/>
      <c r="O82" s="3"/>
      <c r="P82" s="65">
        <v>35.5</v>
      </c>
      <c r="Q82" s="65">
        <f t="shared" si="136"/>
        <v>8.5023662961334346E-110</v>
      </c>
      <c r="R82" s="65">
        <f t="shared" si="137"/>
        <v>1</v>
      </c>
      <c r="S82" s="65">
        <f t="shared" ref="S82:AL82" si="152">R82+(($B$5*$P82)^S$10)/FACT(S$10)</f>
        <v>281.45</v>
      </c>
      <c r="T82" s="65">
        <f t="shared" si="152"/>
        <v>39607.551249999997</v>
      </c>
      <c r="U82" s="65">
        <f t="shared" si="152"/>
        <v>3715942.5831041662</v>
      </c>
      <c r="V82" s="65">
        <f t="shared" si="152"/>
        <v>261472982.50397944</v>
      </c>
      <c r="W82" s="65">
        <f t="shared" si="152"/>
        <v>14719065351.665873</v>
      </c>
      <c r="X82" s="65">
        <f t="shared" si="152"/>
        <v>690491028673.57471</v>
      </c>
      <c r="Y82" s="65">
        <f t="shared" si="152"/>
        <v>27764812044906.336</v>
      </c>
      <c r="Z82" s="65">
        <f t="shared" si="152"/>
        <v>976888978170216.12</v>
      </c>
      <c r="AA82" s="65">
        <f t="shared" si="152"/>
        <v>3.0552652577041672E+16</v>
      </c>
      <c r="AB82" s="65">
        <f t="shared" si="152"/>
        <v>8.6000494270739174E+17</v>
      </c>
      <c r="AC82" s="65">
        <f t="shared" si="152"/>
        <v>2.2007268103348904E+19</v>
      </c>
      <c r="AD82" s="65">
        <f t="shared" si="152"/>
        <v>5.1623643088684168E+20</v>
      </c>
      <c r="AE82" s="65">
        <f t="shared" si="152"/>
        <v>1.1178280177243039E+22</v>
      </c>
      <c r="AF82" s="65">
        <f t="shared" si="152"/>
        <v>2.2476186365335698E+23</v>
      </c>
      <c r="AG82" s="65">
        <f t="shared" si="152"/>
        <v>4.2180629293784335E+24</v>
      </c>
      <c r="AH82" s="65">
        <f t="shared" si="152"/>
        <v>7.4213143172040794E+25</v>
      </c>
      <c r="AI82" s="65">
        <f t="shared" si="152"/>
        <v>1.2289260992929032E+27</v>
      </c>
      <c r="AJ82" s="65">
        <f t="shared" si="152"/>
        <v>1.9219995462853784E+28</v>
      </c>
      <c r="AK82" s="65">
        <f t="shared" si="152"/>
        <v>2.8477764825288792E+29</v>
      </c>
      <c r="AL82" s="65">
        <f t="shared" si="152"/>
        <v>4.0085598345011416E+30</v>
      </c>
      <c r="AM82" s="65">
        <f t="shared" si="139"/>
        <v>1</v>
      </c>
      <c r="AN82" s="65">
        <f t="shared" si="134"/>
        <v>1.3888888888888889E-3</v>
      </c>
      <c r="AO82" s="65">
        <f t="shared" ref="AO82:BH82" si="153">AN82+1/((FACT($B$4-1-AO$10))*(($B$5*$P82)^AO$10))</f>
        <v>1.418603038767061E-3</v>
      </c>
      <c r="AP82" s="65">
        <f t="shared" si="153"/>
        <v>1.4191327971888506E-3</v>
      </c>
      <c r="AQ82" s="65">
        <f t="shared" si="153"/>
        <v>1.4191403530229999E-3</v>
      </c>
      <c r="AR82" s="65">
        <f t="shared" si="153"/>
        <v>1.4191404338484677E-3</v>
      </c>
      <c r="AS82" s="65">
        <f t="shared" si="153"/>
        <v>1.4191404344248662E-3</v>
      </c>
      <c r="AT82" s="65">
        <f t="shared" si="153"/>
        <v>1.4191404344269215E-3</v>
      </c>
      <c r="AU82" s="65" t="e">
        <f t="shared" si="153"/>
        <v>#NUM!</v>
      </c>
      <c r="AV82" s="65" t="e">
        <f t="shared" si="153"/>
        <v>#NUM!</v>
      </c>
      <c r="AW82" s="65" t="e">
        <f t="shared" si="153"/>
        <v>#NUM!</v>
      </c>
      <c r="AX82" s="65" t="e">
        <f t="shared" si="153"/>
        <v>#NUM!</v>
      </c>
      <c r="AY82" s="65" t="e">
        <f t="shared" si="153"/>
        <v>#NUM!</v>
      </c>
      <c r="AZ82" s="65" t="e">
        <f t="shared" si="153"/>
        <v>#NUM!</v>
      </c>
      <c r="BA82" s="65" t="e">
        <f t="shared" si="153"/>
        <v>#NUM!</v>
      </c>
      <c r="BB82" s="65" t="e">
        <f t="shared" si="153"/>
        <v>#NUM!</v>
      </c>
      <c r="BC82" s="65" t="e">
        <f t="shared" si="153"/>
        <v>#NUM!</v>
      </c>
      <c r="BD82" s="65" t="e">
        <f t="shared" si="153"/>
        <v>#NUM!</v>
      </c>
      <c r="BE82" s="65" t="e">
        <f t="shared" si="153"/>
        <v>#NUM!</v>
      </c>
      <c r="BF82" s="65" t="e">
        <f t="shared" si="153"/>
        <v>#NUM!</v>
      </c>
      <c r="BG82" s="65" t="e">
        <f t="shared" si="153"/>
        <v>#NUM!</v>
      </c>
      <c r="BH82" s="65" t="e">
        <f t="shared" si="153"/>
        <v>#NUM!</v>
      </c>
      <c r="BI82" s="5">
        <f t="shared" si="141"/>
        <v>7.7315972091606531</v>
      </c>
    </row>
    <row r="83" spans="4:61" s="1" customFormat="1">
      <c r="D83" s="5"/>
      <c r="E83" s="5"/>
      <c r="F83" s="5"/>
      <c r="G83" s="5"/>
      <c r="H83" s="5"/>
      <c r="O83" s="3"/>
      <c r="P83" s="66">
        <v>36</v>
      </c>
      <c r="Q83" s="65">
        <f t="shared" si="136"/>
        <v>1.7804160222778001E-111</v>
      </c>
      <c r="R83" s="65">
        <f t="shared" si="137"/>
        <v>1</v>
      </c>
      <c r="S83" s="65">
        <f t="shared" ref="S83:AL83" si="154">R83+(($B$5*$P83)^S$10)/FACT(S$10)</f>
        <v>285.40000000000003</v>
      </c>
      <c r="T83" s="65">
        <f t="shared" si="154"/>
        <v>40727.080000000009</v>
      </c>
      <c r="U83" s="65">
        <f t="shared" si="154"/>
        <v>3874598.344000001</v>
      </c>
      <c r="V83" s="65">
        <f t="shared" si="154"/>
        <v>276462845.21440011</v>
      </c>
      <c r="W83" s="65">
        <f t="shared" si="154"/>
        <v>15781282327.202761</v>
      </c>
      <c r="X83" s="65">
        <f t="shared" si="154"/>
        <v>750709725773.45105</v>
      </c>
      <c r="Y83" s="65">
        <f t="shared" si="154"/>
        <v>30609802485218.168</v>
      </c>
      <c r="Z83" s="65">
        <f t="shared" si="154"/>
        <v>1092100550083478.1</v>
      </c>
      <c r="AA83" s="65">
        <f t="shared" si="154"/>
        <v>3.46352081741885E+16</v>
      </c>
      <c r="AB83" s="65">
        <f t="shared" si="154"/>
        <v>9.886011890037353E+17</v>
      </c>
      <c r="AC83" s="65">
        <f t="shared" si="154"/>
        <v>2.5652958002451292E+19</v>
      </c>
      <c r="AD83" s="65">
        <f t="shared" si="154"/>
        <v>6.1019821448115847E+20</v>
      </c>
      <c r="AE83" s="65">
        <f t="shared" si="154"/>
        <v>1.3398249825446109E+22</v>
      </c>
      <c r="AF83" s="65">
        <f t="shared" si="154"/>
        <v>2.7317838397961981E+23</v>
      </c>
      <c r="AG83" s="65">
        <f t="shared" si="154"/>
        <v>5.198609727542753E+24</v>
      </c>
      <c r="AH83" s="65">
        <f t="shared" si="154"/>
        <v>9.2748151859377498E+25</v>
      </c>
      <c r="AI83" s="65">
        <f t="shared" si="154"/>
        <v>1.557400491994307E+27</v>
      </c>
      <c r="AJ83" s="65">
        <f t="shared" si="154"/>
        <v>2.4698907466126192E+28</v>
      </c>
      <c r="AK83" s="65">
        <f t="shared" si="154"/>
        <v>3.7109072764734245E+29</v>
      </c>
      <c r="AL83" s="65">
        <f t="shared" si="154"/>
        <v>5.2967824106242397E+30</v>
      </c>
      <c r="AM83" s="65">
        <f t="shared" si="139"/>
        <v>1</v>
      </c>
      <c r="AN83" s="65">
        <f t="shared" si="134"/>
        <v>1.3888888888888889E-3</v>
      </c>
      <c r="AO83" s="65">
        <f t="shared" ref="AO83:BH83" si="155">AN83+1/((FACT($B$4-1-AO$10))*(($B$5*$P83)^AO$10))</f>
        <v>1.4181903422409753E-3</v>
      </c>
      <c r="AP83" s="65">
        <f t="shared" si="155"/>
        <v>1.4187054873421019E-3</v>
      </c>
      <c r="AQ83" s="65">
        <f t="shared" si="155"/>
        <v>1.418712732702174E-3</v>
      </c>
      <c r="AR83" s="65">
        <f t="shared" si="155"/>
        <v>1.4187128091300229E-3</v>
      </c>
      <c r="AS83" s="65">
        <f t="shared" si="155"/>
        <v>1.4187128096674901E-3</v>
      </c>
      <c r="AT83" s="65">
        <f t="shared" si="155"/>
        <v>1.4187128096693799E-3</v>
      </c>
      <c r="AU83" s="65" t="e">
        <f t="shared" si="155"/>
        <v>#NUM!</v>
      </c>
      <c r="AV83" s="65" t="e">
        <f t="shared" si="155"/>
        <v>#NUM!</v>
      </c>
      <c r="AW83" s="65" t="e">
        <f t="shared" si="155"/>
        <v>#NUM!</v>
      </c>
      <c r="AX83" s="65" t="e">
        <f t="shared" si="155"/>
        <v>#NUM!</v>
      </c>
      <c r="AY83" s="65" t="e">
        <f t="shared" si="155"/>
        <v>#NUM!</v>
      </c>
      <c r="AZ83" s="65" t="e">
        <f t="shared" si="155"/>
        <v>#NUM!</v>
      </c>
      <c r="BA83" s="65" t="e">
        <f t="shared" si="155"/>
        <v>#NUM!</v>
      </c>
      <c r="BB83" s="65" t="e">
        <f t="shared" si="155"/>
        <v>#NUM!</v>
      </c>
      <c r="BC83" s="65" t="e">
        <f t="shared" si="155"/>
        <v>#NUM!</v>
      </c>
      <c r="BD83" s="65" t="e">
        <f t="shared" si="155"/>
        <v>#NUM!</v>
      </c>
      <c r="BE83" s="65" t="e">
        <f t="shared" si="155"/>
        <v>#NUM!</v>
      </c>
      <c r="BF83" s="65" t="e">
        <f t="shared" si="155"/>
        <v>#NUM!</v>
      </c>
      <c r="BG83" s="65" t="e">
        <f t="shared" si="155"/>
        <v>#NUM!</v>
      </c>
      <c r="BH83" s="65" t="e">
        <f t="shared" si="155"/>
        <v>#NUM!</v>
      </c>
      <c r="BI83" s="5">
        <f t="shared" si="141"/>
        <v>7.7339276472587963</v>
      </c>
    </row>
    <row r="84" spans="4:61" s="1" customFormat="1">
      <c r="D84" s="5"/>
      <c r="E84" s="5"/>
      <c r="F84" s="5"/>
      <c r="G84" s="5"/>
      <c r="H84" s="5"/>
      <c r="O84" s="3"/>
      <c r="P84" s="65">
        <v>36.5</v>
      </c>
      <c r="Q84" s="65">
        <f t="shared" si="136"/>
        <v>3.7239211143891596E-113</v>
      </c>
      <c r="R84" s="65">
        <f t="shared" si="137"/>
        <v>1</v>
      </c>
      <c r="S84" s="65">
        <f t="shared" ref="S84:AL84" si="156">R84+(($B$5*$P84)^S$10)/FACT(S$10)</f>
        <v>289.35000000000002</v>
      </c>
      <c r="T84" s="65">
        <f t="shared" si="156"/>
        <v>41862.211250000008</v>
      </c>
      <c r="U84" s="65">
        <f t="shared" si="156"/>
        <v>4037707.0583958346</v>
      </c>
      <c r="V84" s="65">
        <f t="shared" si="156"/>
        <v>292088172.47702128</v>
      </c>
      <c r="W84" s="65">
        <f t="shared" si="156"/>
        <v>16903958513.169151</v>
      </c>
      <c r="X84" s="65">
        <f t="shared" si="156"/>
        <v>815242760636.26514</v>
      </c>
      <c r="Y84" s="65">
        <f t="shared" si="156"/>
        <v>33701098988092.652</v>
      </c>
      <c r="Z84" s="65">
        <f t="shared" si="156"/>
        <v>1219030679386474.2</v>
      </c>
      <c r="AA84" s="65">
        <f t="shared" si="156"/>
        <v>3.9195673402483512E+16</v>
      </c>
      <c r="AB84" s="65">
        <f t="shared" si="156"/>
        <v>1.1342521663229866E+18</v>
      </c>
      <c r="AC84" s="65">
        <f t="shared" si="156"/>
        <v>2.9839664869379998E+19</v>
      </c>
      <c r="AD84" s="65">
        <f t="shared" si="156"/>
        <v>7.1960681094658759E+20</v>
      </c>
      <c r="AE84" s="65">
        <f t="shared" si="156"/>
        <v>1.6019172701051422E+22</v>
      </c>
      <c r="AF84" s="65">
        <f t="shared" si="156"/>
        <v>3.3113558873046068E+23</v>
      </c>
      <c r="AG84" s="65">
        <f t="shared" si="156"/>
        <v>6.3887234928691366E+24</v>
      </c>
      <c r="AH84" s="65">
        <f t="shared" si="156"/>
        <v>1.1555781550276838E+26</v>
      </c>
      <c r="AI84" s="65">
        <f t="shared" si="156"/>
        <v>1.9672582673295009E+27</v>
      </c>
      <c r="AJ84" s="65">
        <f t="shared" si="156"/>
        <v>3.1630470783120519E+28</v>
      </c>
      <c r="AK84" s="65">
        <f t="shared" si="156"/>
        <v>4.8180875125303312E+29</v>
      </c>
      <c r="AL84" s="65">
        <f t="shared" si="156"/>
        <v>6.9722541099280008E+30</v>
      </c>
      <c r="AM84" s="65">
        <f t="shared" si="139"/>
        <v>1</v>
      </c>
      <c r="AN84" s="65">
        <f t="shared" si="134"/>
        <v>1.3888888888888889E-3</v>
      </c>
      <c r="AO84" s="65">
        <f t="shared" ref="AO84:BH84" si="157">AN84+1/((FACT($B$4-1-AO$10))*(($B$5*$P84)^AO$10))</f>
        <v>1.4177889524690289E-3</v>
      </c>
      <c r="AP84" s="65">
        <f t="shared" si="157"/>
        <v>1.4182900806739905E-3</v>
      </c>
      <c r="AQ84" s="65">
        <f t="shared" si="157"/>
        <v>1.4182970323397433E-3</v>
      </c>
      <c r="AR84" s="65">
        <f t="shared" si="157"/>
        <v>1.4182971046650329E-3</v>
      </c>
      <c r="AS84" s="65">
        <f t="shared" si="157"/>
        <v>1.4182971051666822E-3</v>
      </c>
      <c r="AT84" s="65">
        <f t="shared" si="157"/>
        <v>1.4182971051684219E-3</v>
      </c>
      <c r="AU84" s="65" t="e">
        <f t="shared" si="157"/>
        <v>#NUM!</v>
      </c>
      <c r="AV84" s="65" t="e">
        <f t="shared" si="157"/>
        <v>#NUM!</v>
      </c>
      <c r="AW84" s="65" t="e">
        <f t="shared" si="157"/>
        <v>#NUM!</v>
      </c>
      <c r="AX84" s="65" t="e">
        <f t="shared" si="157"/>
        <v>#NUM!</v>
      </c>
      <c r="AY84" s="65" t="e">
        <f t="shared" si="157"/>
        <v>#NUM!</v>
      </c>
      <c r="AZ84" s="65" t="e">
        <f t="shared" si="157"/>
        <v>#NUM!</v>
      </c>
      <c r="BA84" s="65" t="e">
        <f t="shared" si="157"/>
        <v>#NUM!</v>
      </c>
      <c r="BB84" s="65" t="e">
        <f t="shared" si="157"/>
        <v>#NUM!</v>
      </c>
      <c r="BC84" s="65" t="e">
        <f t="shared" si="157"/>
        <v>#NUM!</v>
      </c>
      <c r="BD84" s="65" t="e">
        <f t="shared" si="157"/>
        <v>#NUM!</v>
      </c>
      <c r="BE84" s="65" t="e">
        <f t="shared" si="157"/>
        <v>#NUM!</v>
      </c>
      <c r="BF84" s="65" t="e">
        <f t="shared" si="157"/>
        <v>#NUM!</v>
      </c>
      <c r="BG84" s="65" t="e">
        <f t="shared" si="157"/>
        <v>#NUM!</v>
      </c>
      <c r="BH84" s="65" t="e">
        <f t="shared" si="157"/>
        <v>#NUM!</v>
      </c>
      <c r="BI84" s="5">
        <f t="shared" si="141"/>
        <v>7.7361944702829222</v>
      </c>
    </row>
    <row r="85" spans="4:61" s="1" customFormat="1">
      <c r="D85" s="5"/>
      <c r="E85" s="5"/>
      <c r="F85" s="5"/>
      <c r="G85" s="5"/>
      <c r="H85" s="5"/>
      <c r="O85" s="3"/>
      <c r="P85" s="66">
        <v>37</v>
      </c>
      <c r="Q85" s="65">
        <f t="shared" si="136"/>
        <v>7.7801940067630201E-115</v>
      </c>
      <c r="R85" s="65">
        <f t="shared" si="137"/>
        <v>1</v>
      </c>
      <c r="S85" s="65">
        <f t="shared" ref="S85:AL85" si="158">R85+(($B$5*$P85)^S$10)/FACT(S$10)</f>
        <v>293.3</v>
      </c>
      <c r="T85" s="65">
        <f t="shared" si="158"/>
        <v>43012.945000000007</v>
      </c>
      <c r="U85" s="65">
        <f t="shared" si="158"/>
        <v>4205330.3561666673</v>
      </c>
      <c r="V85" s="65">
        <f t="shared" si="158"/>
        <v>308366675.17717087</v>
      </c>
      <c r="W85" s="65">
        <f t="shared" si="158"/>
        <v>18089638893.413078</v>
      </c>
      <c r="X85" s="65">
        <f t="shared" si="158"/>
        <v>884333950458.47241</v>
      </c>
      <c r="Y85" s="65">
        <f t="shared" si="158"/>
        <v>37056221417668.023</v>
      </c>
      <c r="Z85" s="65">
        <f t="shared" si="158"/>
        <v>1358686559750837.2</v>
      </c>
      <c r="AA85" s="65">
        <f t="shared" si="158"/>
        <v>4.4282302992504768E+16</v>
      </c>
      <c r="AB85" s="65">
        <f t="shared" si="158"/>
        <v>1.2989396113219023E+18</v>
      </c>
      <c r="AC85" s="65">
        <f t="shared" si="158"/>
        <v>3.463860608629307E+19</v>
      </c>
      <c r="AD85" s="65">
        <f t="shared" si="158"/>
        <v>8.4673731530579929E+20</v>
      </c>
      <c r="AE85" s="65">
        <f t="shared" si="158"/>
        <v>1.9106464446449002E+22</v>
      </c>
      <c r="AF85" s="65">
        <f t="shared" si="158"/>
        <v>4.0034348162024606E+23</v>
      </c>
      <c r="AG85" s="65">
        <f t="shared" si="158"/>
        <v>7.8293821562803067E+24</v>
      </c>
      <c r="AH85" s="65">
        <f t="shared" si="158"/>
        <v>1.4354863244397627E+26</v>
      </c>
      <c r="AI85" s="65">
        <f t="shared" si="158"/>
        <v>2.477121388861243E+27</v>
      </c>
      <c r="AJ85" s="65">
        <f t="shared" si="158"/>
        <v>4.0371750094459414E+28</v>
      </c>
      <c r="AK85" s="65">
        <f t="shared" si="158"/>
        <v>6.233506959179514E+29</v>
      </c>
      <c r="AL85" s="65">
        <f t="shared" si="158"/>
        <v>9.1435879891282861E+30</v>
      </c>
      <c r="AM85" s="65">
        <f t="shared" si="139"/>
        <v>1</v>
      </c>
      <c r="AN85" s="65">
        <f t="shared" si="134"/>
        <v>1.3888888888888889E-3</v>
      </c>
      <c r="AO85" s="65">
        <f t="shared" ref="AO85:BH85" si="159">AN85+1/((FACT($B$4-1-AO$10))*(($B$5*$P85)^AO$10))</f>
        <v>1.4173984110692971E-3</v>
      </c>
      <c r="AP85" s="65">
        <f t="shared" si="159"/>
        <v>1.4178860867822703E-3</v>
      </c>
      <c r="AQ85" s="65">
        <f t="shared" si="159"/>
        <v>1.4178927604150172E-3</v>
      </c>
      <c r="AR85" s="65">
        <f t="shared" si="159"/>
        <v>1.4178928289093663E-3</v>
      </c>
      <c r="AS85" s="65">
        <f t="shared" si="159"/>
        <v>1.4178928293780242E-3</v>
      </c>
      <c r="AT85" s="65">
        <f t="shared" si="159"/>
        <v>1.4178928293796275E-3</v>
      </c>
      <c r="AU85" s="65" t="e">
        <f t="shared" si="159"/>
        <v>#NUM!</v>
      </c>
      <c r="AV85" s="65" t="e">
        <f t="shared" si="159"/>
        <v>#NUM!</v>
      </c>
      <c r="AW85" s="65" t="e">
        <f t="shared" si="159"/>
        <v>#NUM!</v>
      </c>
      <c r="AX85" s="65" t="e">
        <f t="shared" si="159"/>
        <v>#NUM!</v>
      </c>
      <c r="AY85" s="65" t="e">
        <f t="shared" si="159"/>
        <v>#NUM!</v>
      </c>
      <c r="AZ85" s="65" t="e">
        <f t="shared" si="159"/>
        <v>#NUM!</v>
      </c>
      <c r="BA85" s="65" t="e">
        <f t="shared" si="159"/>
        <v>#NUM!</v>
      </c>
      <c r="BB85" s="65" t="e">
        <f t="shared" si="159"/>
        <v>#NUM!</v>
      </c>
      <c r="BC85" s="65" t="e">
        <f t="shared" si="159"/>
        <v>#NUM!</v>
      </c>
      <c r="BD85" s="65" t="e">
        <f t="shared" si="159"/>
        <v>#NUM!</v>
      </c>
      <c r="BE85" s="65" t="e">
        <f t="shared" si="159"/>
        <v>#NUM!</v>
      </c>
      <c r="BF85" s="65" t="e">
        <f t="shared" si="159"/>
        <v>#NUM!</v>
      </c>
      <c r="BG85" s="65" t="e">
        <f t="shared" si="159"/>
        <v>#NUM!</v>
      </c>
      <c r="BH85" s="65" t="e">
        <f t="shared" si="159"/>
        <v>#NUM!</v>
      </c>
      <c r="BI85" s="5">
        <f t="shared" si="141"/>
        <v>7.7384002477979337</v>
      </c>
    </row>
    <row r="86" spans="4:61" s="1" customFormat="1">
      <c r="D86" s="5"/>
      <c r="E86" s="5"/>
      <c r="F86" s="5"/>
      <c r="G86" s="5"/>
      <c r="H86" s="5"/>
      <c r="O86" s="3"/>
      <c r="P86" s="65">
        <v>37.5</v>
      </c>
      <c r="Q86" s="65">
        <f t="shared" si="136"/>
        <v>1.6236951189334156E-116</v>
      </c>
      <c r="R86" s="65">
        <f t="shared" si="137"/>
        <v>1</v>
      </c>
      <c r="S86" s="65">
        <f t="shared" ref="S86:AL86" si="160">R86+(($B$5*$P86)^S$10)/FACT(S$10)</f>
        <v>297.25</v>
      </c>
      <c r="T86" s="65">
        <f t="shared" si="160"/>
        <v>44179.28125</v>
      </c>
      <c r="U86" s="65">
        <f t="shared" si="160"/>
        <v>4377529.8671875</v>
      </c>
      <c r="V86" s="65">
        <f t="shared" si="160"/>
        <v>325316307.63818359</v>
      </c>
      <c r="W86" s="65">
        <f t="shared" si="160"/>
        <v>19340938890.569702</v>
      </c>
      <c r="X86" s="65">
        <f t="shared" si="160"/>
        <v>958237303922.81348</v>
      </c>
      <c r="Y86" s="65">
        <f t="shared" si="160"/>
        <v>40693672752608.844</v>
      </c>
      <c r="Z86" s="65">
        <f t="shared" si="160"/>
        <v>1512146516711763.2</v>
      </c>
      <c r="AA86" s="65">
        <f t="shared" si="160"/>
        <v>4.9947469297033928E+16</v>
      </c>
      <c r="AB86" s="65">
        <f t="shared" si="160"/>
        <v>1.4848439066640783E+18</v>
      </c>
      <c r="AC86" s="65">
        <f t="shared" si="160"/>
        <v>4.0129213867571978E+19</v>
      </c>
      <c r="AD86" s="65">
        <f t="shared" si="160"/>
        <v>9.9416209727748558E+20</v>
      </c>
      <c r="AE86" s="65">
        <f t="shared" si="160"/>
        <v>2.2735103767291865E+22</v>
      </c>
      <c r="AF86" s="65">
        <f t="shared" si="160"/>
        <v>4.8278895874884614E+23</v>
      </c>
      <c r="AG86" s="65">
        <f t="shared" si="160"/>
        <v>9.5688525946345448E+24</v>
      </c>
      <c r="AH86" s="65">
        <f t="shared" si="160"/>
        <v>1.7780299960283067E+26</v>
      </c>
      <c r="AI86" s="65">
        <f t="shared" si="160"/>
        <v>3.1095304143780131E+27</v>
      </c>
      <c r="AJ86" s="65">
        <f t="shared" si="160"/>
        <v>5.1360877449219557E+28</v>
      </c>
      <c r="AK86" s="65">
        <f t="shared" si="160"/>
        <v>8.0370095950563051E+29</v>
      </c>
      <c r="AL86" s="65">
        <f t="shared" si="160"/>
        <v>1.1947738424966217E+31</v>
      </c>
      <c r="AM86" s="65">
        <f t="shared" si="139"/>
        <v>1</v>
      </c>
      <c r="AN86" s="65">
        <f t="shared" si="134"/>
        <v>1.3888888888888889E-3</v>
      </c>
      <c r="AO86" s="65">
        <f t="shared" ref="AO86:BH86" si="161">AN86+1/((FACT($B$4-1-AO$10))*(($B$5*$P86)^AO$10))</f>
        <v>1.4170182841068918E-3</v>
      </c>
      <c r="AP86" s="65">
        <f t="shared" si="161"/>
        <v>1.4174930418320902E-3</v>
      </c>
      <c r="AQ86" s="65">
        <f t="shared" si="161"/>
        <v>1.4174994520629791E-3</v>
      </c>
      <c r="AR86" s="65">
        <f t="shared" si="161"/>
        <v>1.4174995169767095E-3</v>
      </c>
      <c r="AS86" s="65">
        <f t="shared" si="161"/>
        <v>1.4174995174149458E-3</v>
      </c>
      <c r="AT86" s="65">
        <f t="shared" si="161"/>
        <v>1.417499517416425E-3</v>
      </c>
      <c r="AU86" s="65" t="e">
        <f t="shared" si="161"/>
        <v>#NUM!</v>
      </c>
      <c r="AV86" s="65" t="e">
        <f t="shared" si="161"/>
        <v>#NUM!</v>
      </c>
      <c r="AW86" s="65" t="e">
        <f t="shared" si="161"/>
        <v>#NUM!</v>
      </c>
      <c r="AX86" s="65" t="e">
        <f t="shared" si="161"/>
        <v>#NUM!</v>
      </c>
      <c r="AY86" s="65" t="e">
        <f t="shared" si="161"/>
        <v>#NUM!</v>
      </c>
      <c r="AZ86" s="65" t="e">
        <f t="shared" si="161"/>
        <v>#NUM!</v>
      </c>
      <c r="BA86" s="65" t="e">
        <f t="shared" si="161"/>
        <v>#NUM!</v>
      </c>
      <c r="BB86" s="65" t="e">
        <f t="shared" si="161"/>
        <v>#NUM!</v>
      </c>
      <c r="BC86" s="65" t="e">
        <f t="shared" si="161"/>
        <v>#NUM!</v>
      </c>
      <c r="BD86" s="65" t="e">
        <f t="shared" si="161"/>
        <v>#NUM!</v>
      </c>
      <c r="BE86" s="65" t="e">
        <f t="shared" si="161"/>
        <v>#NUM!</v>
      </c>
      <c r="BF86" s="65" t="e">
        <f t="shared" si="161"/>
        <v>#NUM!</v>
      </c>
      <c r="BG86" s="65" t="e">
        <f t="shared" si="161"/>
        <v>#NUM!</v>
      </c>
      <c r="BH86" s="65" t="e">
        <f t="shared" si="161"/>
        <v>#NUM!</v>
      </c>
      <c r="BI86" s="5">
        <f t="shared" si="141"/>
        <v>7.7405474128277003</v>
      </c>
    </row>
    <row r="87" spans="4:61" s="1" customFormat="1">
      <c r="D87" s="5"/>
      <c r="E87" s="5"/>
      <c r="F87" s="5"/>
      <c r="G87" s="5"/>
      <c r="H87" s="5"/>
      <c r="O87" s="3"/>
      <c r="P87" s="66">
        <v>38</v>
      </c>
      <c r="Q87" s="65">
        <f t="shared" si="136"/>
        <v>3.3849733587744622E-118</v>
      </c>
      <c r="R87" s="65">
        <f t="shared" si="137"/>
        <v>1</v>
      </c>
      <c r="S87" s="65">
        <f t="shared" ref="S87:AL87" si="162">R87+(($B$5*$P87)^S$10)/FACT(S$10)</f>
        <v>301.2</v>
      </c>
      <c r="T87" s="65">
        <f t="shared" si="162"/>
        <v>45361.219999999994</v>
      </c>
      <c r="U87" s="65">
        <f t="shared" si="162"/>
        <v>4554367.2213333324</v>
      </c>
      <c r="V87" s="65">
        <f t="shared" si="162"/>
        <v>342955267.62139994</v>
      </c>
      <c r="W87" s="65">
        <f t="shared" si="162"/>
        <v>20660545327.641399</v>
      </c>
      <c r="X87" s="65">
        <f t="shared" si="162"/>
        <v>1037217301330.6418</v>
      </c>
      <c r="Y87" s="65">
        <f t="shared" si="162"/>
        <v>44632979894487.891</v>
      </c>
      <c r="Z87" s="65">
        <f t="shared" si="162"/>
        <v>1680563971202713.7</v>
      </c>
      <c r="AA87" s="65">
        <f t="shared" si="162"/>
        <v>5.6247951036839312E+16</v>
      </c>
      <c r="AB87" s="65">
        <f t="shared" si="162"/>
        <v>1.6943609107472502E+18</v>
      </c>
      <c r="AC87" s="65">
        <f t="shared" si="162"/>
        <v>4.6399952774844088E+19</v>
      </c>
      <c r="AD87" s="65">
        <f t="shared" si="162"/>
        <v>1.164784842575E+21</v>
      </c>
      <c r="AE87" s="65">
        <f t="shared" si="162"/>
        <v>2.6990872836267833E+22</v>
      </c>
      <c r="AF87" s="65">
        <f t="shared" si="162"/>
        <v>5.8077598824388119E+23</v>
      </c>
      <c r="AG87" s="65">
        <f t="shared" si="162"/>
        <v>1.1663862097934915E+25</v>
      </c>
      <c r="AH87" s="65">
        <f t="shared" si="162"/>
        <v>2.1961026523101297E+26</v>
      </c>
      <c r="AI87" s="65">
        <f t="shared" si="162"/>
        <v>3.8916991017339565E+27</v>
      </c>
      <c r="AJ87" s="65">
        <f t="shared" si="162"/>
        <v>6.5133980697188589E+28</v>
      </c>
      <c r="AK87" s="65">
        <f t="shared" si="162"/>
        <v>1.0327620299053718E+30</v>
      </c>
      <c r="AL87" s="65">
        <f t="shared" si="162"/>
        <v>1.5556859048520199E+31</v>
      </c>
      <c r="AM87" s="65">
        <f t="shared" si="139"/>
        <v>1</v>
      </c>
      <c r="AN87" s="65">
        <f t="shared" si="134"/>
        <v>1.3888888888888889E-3</v>
      </c>
      <c r="AO87" s="65">
        <f t="shared" ref="AO87:BH87" si="163">AN87+1/((FACT($B$4-1-AO$10))*(($B$5*$P87)^AO$10))</f>
        <v>1.4166481604856022E-3</v>
      </c>
      <c r="AP87" s="65">
        <f t="shared" si="163"/>
        <v>1.4171105067813502E-3</v>
      </c>
      <c r="AQ87" s="65">
        <f t="shared" si="163"/>
        <v>1.4171166672916201E-3</v>
      </c>
      <c r="AR87" s="65">
        <f t="shared" si="163"/>
        <v>1.4171167288556802E-3</v>
      </c>
      <c r="AS87" s="65">
        <f t="shared" si="163"/>
        <v>1.4171167292658339E-3</v>
      </c>
      <c r="AT87" s="65">
        <f t="shared" si="163"/>
        <v>1.4171167292672002E-3</v>
      </c>
      <c r="AU87" s="65" t="e">
        <f t="shared" si="163"/>
        <v>#NUM!</v>
      </c>
      <c r="AV87" s="65" t="e">
        <f t="shared" si="163"/>
        <v>#NUM!</v>
      </c>
      <c r="AW87" s="65" t="e">
        <f t="shared" si="163"/>
        <v>#NUM!</v>
      </c>
      <c r="AX87" s="65" t="e">
        <f t="shared" si="163"/>
        <v>#NUM!</v>
      </c>
      <c r="AY87" s="65" t="e">
        <f t="shared" si="163"/>
        <v>#NUM!</v>
      </c>
      <c r="AZ87" s="65" t="e">
        <f t="shared" si="163"/>
        <v>#NUM!</v>
      </c>
      <c r="BA87" s="65" t="e">
        <f t="shared" si="163"/>
        <v>#NUM!</v>
      </c>
      <c r="BB87" s="65" t="e">
        <f t="shared" si="163"/>
        <v>#NUM!</v>
      </c>
      <c r="BC87" s="65" t="e">
        <f t="shared" si="163"/>
        <v>#NUM!</v>
      </c>
      <c r="BD87" s="65" t="e">
        <f t="shared" si="163"/>
        <v>#NUM!</v>
      </c>
      <c r="BE87" s="65" t="e">
        <f t="shared" si="163"/>
        <v>#NUM!</v>
      </c>
      <c r="BF87" s="65" t="e">
        <f t="shared" si="163"/>
        <v>#NUM!</v>
      </c>
      <c r="BG87" s="65" t="e">
        <f t="shared" si="163"/>
        <v>#NUM!</v>
      </c>
      <c r="BH87" s="65" t="e">
        <f t="shared" si="163"/>
        <v>#NUM!</v>
      </c>
      <c r="BI87" s="5">
        <f t="shared" si="141"/>
        <v>7.7426382708049939</v>
      </c>
    </row>
    <row r="88" spans="4:61" s="1" customFormat="1">
      <c r="D88" s="5"/>
      <c r="E88" s="5"/>
      <c r="F88" s="5"/>
      <c r="G88" s="5"/>
      <c r="H88" s="5"/>
      <c r="O88" s="3"/>
      <c r="P88" s="65">
        <v>38.5</v>
      </c>
      <c r="Q88" s="65">
        <f t="shared" si="136"/>
        <v>7.0494437383435832E-120</v>
      </c>
      <c r="R88" s="65">
        <f t="shared" si="137"/>
        <v>1</v>
      </c>
      <c r="S88" s="65">
        <f t="shared" ref="S88:AL88" si="164">R88+(($B$5*$P88)^S$10)/FACT(S$10)</f>
        <v>305.15000000000003</v>
      </c>
      <c r="T88" s="65">
        <f t="shared" si="164"/>
        <v>46558.76125000001</v>
      </c>
      <c r="U88" s="65">
        <f t="shared" si="164"/>
        <v>4735904.0484791687</v>
      </c>
      <c r="V88" s="65">
        <f t="shared" si="164"/>
        <v>361301996.32616705</v>
      </c>
      <c r="W88" s="65">
        <f t="shared" si="164"/>
        <v>22051217389.577927</v>
      </c>
      <c r="X88" s="65">
        <f t="shared" si="164"/>
        <v>1121549178532.4985</v>
      </c>
      <c r="Y88" s="65">
        <f t="shared" si="164"/>
        <v>48894735590192.398</v>
      </c>
      <c r="Z88" s="65">
        <f t="shared" si="164"/>
        <v>1865171566478487.5</v>
      </c>
      <c r="AA88" s="65">
        <f t="shared" si="164"/>
        <v>6.32452380236646E+16</v>
      </c>
      <c r="AB88" s="65">
        <f t="shared" si="164"/>
        <v>1.9301199593189804E+18</v>
      </c>
      <c r="AC88" s="65">
        <f t="shared" si="164"/>
        <v>5.3549206003134464E+19</v>
      </c>
      <c r="AD88" s="65">
        <f t="shared" si="164"/>
        <v>1.3618779576886745E+21</v>
      </c>
      <c r="AE88" s="65">
        <f t="shared" si="164"/>
        <v>3.197173871346999E+22</v>
      </c>
      <c r="AF88" s="65">
        <f t="shared" si="164"/>
        <v>6.969709636328191E+23</v>
      </c>
      <c r="AG88" s="65">
        <f t="shared" si="164"/>
        <v>1.4180938580914156E+25</v>
      </c>
      <c r="AH88" s="65">
        <f t="shared" si="164"/>
        <v>2.7050273550567158E+26</v>
      </c>
      <c r="AI88" s="65">
        <f t="shared" si="164"/>
        <v>4.8564012375447879E+27</v>
      </c>
      <c r="AJ88" s="65">
        <f t="shared" si="164"/>
        <v>8.2345347315055756E+28</v>
      </c>
      <c r="AK88" s="65">
        <f t="shared" si="164"/>
        <v>1.3227802393926855E+30</v>
      </c>
      <c r="AL88" s="65">
        <f t="shared" si="164"/>
        <v>2.0186693860663242E+31</v>
      </c>
      <c r="AM88" s="65">
        <f t="shared" si="139"/>
        <v>1</v>
      </c>
      <c r="AN88" s="65">
        <f t="shared" si="134"/>
        <v>1.3888888888888889E-3</v>
      </c>
      <c r="AO88" s="65">
        <f t="shared" ref="AO88:BH88" si="165">AN88+1/((FACT($B$4-1-AO$10))*(($B$5*$P88)^AO$10))</f>
        <v>1.4162876504648658E-3</v>
      </c>
      <c r="AP88" s="65">
        <f t="shared" si="165"/>
        <v>1.416738065746404E-3</v>
      </c>
      <c r="AQ88" s="65">
        <f t="shared" si="165"/>
        <v>1.4167439893404403E-3</v>
      </c>
      <c r="AR88" s="65">
        <f t="shared" si="165"/>
        <v>1.416744047768131E-3</v>
      </c>
      <c r="AS88" s="65">
        <f t="shared" si="165"/>
        <v>1.4167440481523341E-3</v>
      </c>
      <c r="AT88" s="65">
        <f t="shared" si="165"/>
        <v>1.4167440481535972E-3</v>
      </c>
      <c r="AU88" s="65" t="e">
        <f t="shared" si="165"/>
        <v>#NUM!</v>
      </c>
      <c r="AV88" s="65" t="e">
        <f t="shared" si="165"/>
        <v>#NUM!</v>
      </c>
      <c r="AW88" s="65" t="e">
        <f t="shared" si="165"/>
        <v>#NUM!</v>
      </c>
      <c r="AX88" s="65" t="e">
        <f t="shared" si="165"/>
        <v>#NUM!</v>
      </c>
      <c r="AY88" s="65" t="e">
        <f t="shared" si="165"/>
        <v>#NUM!</v>
      </c>
      <c r="AZ88" s="65" t="e">
        <f t="shared" si="165"/>
        <v>#NUM!</v>
      </c>
      <c r="BA88" s="65" t="e">
        <f t="shared" si="165"/>
        <v>#NUM!</v>
      </c>
      <c r="BB88" s="65" t="e">
        <f t="shared" si="165"/>
        <v>#NUM!</v>
      </c>
      <c r="BC88" s="65" t="e">
        <f t="shared" si="165"/>
        <v>#NUM!</v>
      </c>
      <c r="BD88" s="65" t="e">
        <f t="shared" si="165"/>
        <v>#NUM!</v>
      </c>
      <c r="BE88" s="65" t="e">
        <f t="shared" si="165"/>
        <v>#NUM!</v>
      </c>
      <c r="BF88" s="65" t="e">
        <f t="shared" si="165"/>
        <v>#NUM!</v>
      </c>
      <c r="BG88" s="65" t="e">
        <f t="shared" si="165"/>
        <v>#NUM!</v>
      </c>
      <c r="BH88" s="65" t="e">
        <f t="shared" si="165"/>
        <v>#NUM!</v>
      </c>
      <c r="BI88" s="5">
        <f t="shared" si="141"/>
        <v>7.7446750078265811</v>
      </c>
    </row>
    <row r="89" spans="4:61" s="1" customFormat="1">
      <c r="D89" s="5"/>
      <c r="E89" s="5"/>
      <c r="F89" s="5"/>
      <c r="G89" s="5"/>
      <c r="H89" s="5"/>
      <c r="O89" s="3"/>
      <c r="P89" s="66">
        <v>39</v>
      </c>
      <c r="Q89" s="65">
        <f t="shared" si="136"/>
        <v>1.4666109066762517E-121</v>
      </c>
      <c r="R89" s="65">
        <f t="shared" si="137"/>
        <v>1</v>
      </c>
      <c r="S89" s="65">
        <f t="shared" ref="S89:AL89" si="166">R89+(($B$5*$P89)^S$10)/FACT(S$10)</f>
        <v>309.10000000000002</v>
      </c>
      <c r="T89" s="65">
        <f t="shared" si="166"/>
        <v>47771.905000000006</v>
      </c>
      <c r="U89" s="65">
        <f t="shared" si="166"/>
        <v>4922201.9785000011</v>
      </c>
      <c r="V89" s="65">
        <f t="shared" si="166"/>
        <v>380375178.38983762</v>
      </c>
      <c r="W89" s="65">
        <f t="shared" si="166"/>
        <v>23515787584.856464</v>
      </c>
      <c r="X89" s="65">
        <f t="shared" si="166"/>
        <v>1211519214656.9177</v>
      </c>
      <c r="Y89" s="65">
        <f t="shared" si="166"/>
        <v>53500641483357.219</v>
      </c>
      <c r="Z89" s="65">
        <f t="shared" si="166"/>
        <v>2067285462856677.7</v>
      </c>
      <c r="AA89" s="65">
        <f t="shared" si="166"/>
        <v>7.1005852514536696E+16</v>
      </c>
      <c r="AB89" s="65">
        <f t="shared" si="166"/>
        <v>2.1950031033767982E+18</v>
      </c>
      <c r="AC89" s="65">
        <f t="shared" si="166"/>
        <v>6.1686235193437053E+19</v>
      </c>
      <c r="AD89" s="65">
        <f t="shared" si="166"/>
        <v>1.5891236191057341E+21</v>
      </c>
      <c r="AE89" s="65">
        <f t="shared" si="166"/>
        <v>3.7789389617827179E+22</v>
      </c>
      <c r="AF89" s="65">
        <f t="shared" si="166"/>
        <v>8.3445381491826132E+23</v>
      </c>
      <c r="AG89" s="65">
        <f t="shared" si="166"/>
        <v>1.7197941110589181E+25</v>
      </c>
      <c r="AH89" s="65">
        <f t="shared" si="166"/>
        <v>3.3229734334785235E+26</v>
      </c>
      <c r="AI89" s="65">
        <f t="shared" si="166"/>
        <v>6.0430106274243685E+27</v>
      </c>
      <c r="AJ89" s="65">
        <f t="shared" si="166"/>
        <v>1.0379138633986744E+29</v>
      </c>
      <c r="AK89" s="65">
        <f t="shared" si="166"/>
        <v>1.688858468287431E+30</v>
      </c>
      <c r="AL89" s="65">
        <f t="shared" si="166"/>
        <v>2.6106816865689648E+31</v>
      </c>
      <c r="AM89" s="65">
        <f t="shared" si="139"/>
        <v>1</v>
      </c>
      <c r="AN89" s="65">
        <f t="shared" si="134"/>
        <v>1.3888888888888889E-3</v>
      </c>
      <c r="AO89" s="65">
        <f t="shared" ref="AO89:BH89" si="167">AN89+1/((FACT($B$4-1-AO$10))*(($B$5*$P89)^AO$10))</f>
        <v>1.4159363842908147E-3</v>
      </c>
      <c r="AP89" s="65">
        <f t="shared" si="167"/>
        <v>1.416375324495325E-3</v>
      </c>
      <c r="AQ89" s="65">
        <f t="shared" si="167"/>
        <v>1.4163810231672433E-3</v>
      </c>
      <c r="AR89" s="65">
        <f t="shared" si="167"/>
        <v>1.4163810786557722E-3</v>
      </c>
      <c r="AS89" s="65">
        <f t="shared" si="167"/>
        <v>1.4163810790159704E-3</v>
      </c>
      <c r="AT89" s="65">
        <f t="shared" si="167"/>
        <v>1.4163810790171394E-3</v>
      </c>
      <c r="AU89" s="65" t="e">
        <f t="shared" si="167"/>
        <v>#NUM!</v>
      </c>
      <c r="AV89" s="65" t="e">
        <f t="shared" si="167"/>
        <v>#NUM!</v>
      </c>
      <c r="AW89" s="65" t="e">
        <f t="shared" si="167"/>
        <v>#NUM!</v>
      </c>
      <c r="AX89" s="65" t="e">
        <f t="shared" si="167"/>
        <v>#NUM!</v>
      </c>
      <c r="AY89" s="65" t="e">
        <f t="shared" si="167"/>
        <v>#NUM!</v>
      </c>
      <c r="AZ89" s="65" t="e">
        <f t="shared" si="167"/>
        <v>#NUM!</v>
      </c>
      <c r="BA89" s="65" t="e">
        <f t="shared" si="167"/>
        <v>#NUM!</v>
      </c>
      <c r="BB89" s="65" t="e">
        <f t="shared" si="167"/>
        <v>#NUM!</v>
      </c>
      <c r="BC89" s="65" t="e">
        <f t="shared" si="167"/>
        <v>#NUM!</v>
      </c>
      <c r="BD89" s="65" t="e">
        <f t="shared" si="167"/>
        <v>#NUM!</v>
      </c>
      <c r="BE89" s="65" t="e">
        <f t="shared" si="167"/>
        <v>#NUM!</v>
      </c>
      <c r="BF89" s="65" t="e">
        <f t="shared" si="167"/>
        <v>#NUM!</v>
      </c>
      <c r="BG89" s="65" t="e">
        <f t="shared" si="167"/>
        <v>#NUM!</v>
      </c>
      <c r="BH89" s="65" t="e">
        <f t="shared" si="167"/>
        <v>#NUM!</v>
      </c>
      <c r="BI89" s="5">
        <f t="shared" si="141"/>
        <v>7.7466596982756295</v>
      </c>
    </row>
    <row r="90" spans="4:61" s="1" customFormat="1">
      <c r="D90" s="5"/>
      <c r="E90" s="5"/>
      <c r="F90" s="5"/>
      <c r="G90" s="5"/>
      <c r="H90" s="5"/>
      <c r="O90" s="3"/>
      <c r="P90" s="65">
        <v>39.5</v>
      </c>
      <c r="Q90" s="65">
        <f t="shared" si="136"/>
        <v>3.0482223176035336E-123</v>
      </c>
      <c r="R90" s="65">
        <f t="shared" si="137"/>
        <v>1</v>
      </c>
      <c r="S90" s="65">
        <f t="shared" ref="S90:AL90" si="168">R90+(($B$5*$P90)^S$10)/FACT(S$10)</f>
        <v>313.05</v>
      </c>
      <c r="T90" s="65">
        <f t="shared" si="168"/>
        <v>49000.65125000001</v>
      </c>
      <c r="U90" s="65">
        <f t="shared" si="168"/>
        <v>5113322.641270835</v>
      </c>
      <c r="V90" s="65">
        <f t="shared" si="168"/>
        <v>400193741.88777125</v>
      </c>
      <c r="W90" s="65">
        <f t="shared" si="168"/>
        <v>25057162707.061863</v>
      </c>
      <c r="X90" s="65">
        <f t="shared" si="168"/>
        <v>1307425023637.4912</v>
      </c>
      <c r="Y90" s="65">
        <f t="shared" si="168"/>
        <v>58473552309829</v>
      </c>
      <c r="Z90" s="65">
        <f t="shared" si="168"/>
        <v>2288309804766836.5</v>
      </c>
      <c r="AA90" s="65">
        <f t="shared" si="168"/>
        <v>7.9601687869123408E+16</v>
      </c>
      <c r="AB90" s="65">
        <f t="shared" si="168"/>
        <v>2.4921656503673708E+18</v>
      </c>
      <c r="AC90" s="65">
        <f t="shared" si="168"/>
        <v>7.0932218786510848E+19</v>
      </c>
      <c r="AD90" s="65">
        <f t="shared" si="168"/>
        <v>1.8506587672143085E+21</v>
      </c>
      <c r="AE90" s="65">
        <f t="shared" si="168"/>
        <v>4.4570941031590788E+22</v>
      </c>
      <c r="AF90" s="65">
        <f t="shared" si="168"/>
        <v>9.9677551821721099E+23</v>
      </c>
      <c r="AG90" s="65">
        <f t="shared" si="168"/>
        <v>2.0805804738935399E+25</v>
      </c>
      <c r="AH90" s="65">
        <f t="shared" si="168"/>
        <v>4.0714377775925486E+26</v>
      </c>
      <c r="AI90" s="65">
        <f t="shared" si="168"/>
        <v>7.4987181589940016E+27</v>
      </c>
      <c r="AJ90" s="65">
        <f t="shared" si="168"/>
        <v>1.3043903958478859E+29</v>
      </c>
      <c r="AK90" s="65">
        <f t="shared" si="168"/>
        <v>2.1495720554226418E+30</v>
      </c>
      <c r="AL90" s="65">
        <f t="shared" si="168"/>
        <v>3.3653094935032749E+31</v>
      </c>
      <c r="AM90" s="65">
        <f t="shared" si="139"/>
        <v>1</v>
      </c>
      <c r="AN90" s="65">
        <f t="shared" si="134"/>
        <v>1.3888888888888889E-3</v>
      </c>
      <c r="AO90" s="65">
        <f t="shared" ref="AO90:BH90" si="169">AN90+1/((FACT($B$4-1-AO$10))*(($B$5*$P90)^AO$10))</f>
        <v>1.4155940109312967E-3</v>
      </c>
      <c r="AP90" s="65">
        <f t="shared" si="169"/>
        <v>1.4160219090572767E-3</v>
      </c>
      <c r="AQ90" s="65">
        <f t="shared" si="169"/>
        <v>1.4160273940516811E-3</v>
      </c>
      <c r="AR90" s="65">
        <f t="shared" si="169"/>
        <v>1.4160274467835614E-3</v>
      </c>
      <c r="AS90" s="65">
        <f t="shared" si="169"/>
        <v>1.4160274471215321E-3</v>
      </c>
      <c r="AT90" s="65">
        <f t="shared" si="169"/>
        <v>1.4160274471226152E-3</v>
      </c>
      <c r="AU90" s="65" t="e">
        <f t="shared" si="169"/>
        <v>#NUM!</v>
      </c>
      <c r="AV90" s="65" t="e">
        <f t="shared" si="169"/>
        <v>#NUM!</v>
      </c>
      <c r="AW90" s="65" t="e">
        <f t="shared" si="169"/>
        <v>#NUM!</v>
      </c>
      <c r="AX90" s="65" t="e">
        <f t="shared" si="169"/>
        <v>#NUM!</v>
      </c>
      <c r="AY90" s="65" t="e">
        <f t="shared" si="169"/>
        <v>#NUM!</v>
      </c>
      <c r="AZ90" s="65" t="e">
        <f t="shared" si="169"/>
        <v>#NUM!</v>
      </c>
      <c r="BA90" s="65" t="e">
        <f t="shared" si="169"/>
        <v>#NUM!</v>
      </c>
      <c r="BB90" s="65" t="e">
        <f t="shared" si="169"/>
        <v>#NUM!</v>
      </c>
      <c r="BC90" s="65" t="e">
        <f t="shared" si="169"/>
        <v>#NUM!</v>
      </c>
      <c r="BD90" s="65" t="e">
        <f t="shared" si="169"/>
        <v>#NUM!</v>
      </c>
      <c r="BE90" s="65" t="e">
        <f t="shared" si="169"/>
        <v>#NUM!</v>
      </c>
      <c r="BF90" s="65" t="e">
        <f t="shared" si="169"/>
        <v>#NUM!</v>
      </c>
      <c r="BG90" s="65" t="e">
        <f t="shared" si="169"/>
        <v>#NUM!</v>
      </c>
      <c r="BH90" s="65" t="e">
        <f t="shared" si="169"/>
        <v>#NUM!</v>
      </c>
      <c r="BI90" s="5">
        <f t="shared" si="141"/>
        <v>7.7485943118672669</v>
      </c>
    </row>
    <row r="91" spans="4:61" s="1" customFormat="1">
      <c r="D91" s="5"/>
      <c r="E91" s="5"/>
      <c r="F91" s="5"/>
      <c r="G91" s="5"/>
      <c r="H91" s="5"/>
      <c r="O91" s="3"/>
      <c r="P91" s="66">
        <v>40</v>
      </c>
      <c r="Q91" s="65">
        <f t="shared" si="136"/>
        <v>6.3293747350248071E-125</v>
      </c>
      <c r="R91" s="65">
        <f t="shared" si="137"/>
        <v>1</v>
      </c>
      <c r="S91" s="65">
        <f t="shared" ref="S91:AL91" si="170">R91+(($B$5*$P91)^S$10)/FACT(S$10)</f>
        <v>317</v>
      </c>
      <c r="T91" s="65">
        <f t="shared" si="170"/>
        <v>50245</v>
      </c>
      <c r="U91" s="65">
        <f t="shared" si="170"/>
        <v>5309327.666666667</v>
      </c>
      <c r="V91" s="65">
        <f t="shared" si="170"/>
        <v>420776858.33333337</v>
      </c>
      <c r="W91" s="65">
        <f t="shared" si="170"/>
        <v>26678324796.466667</v>
      </c>
      <c r="X91" s="65">
        <f t="shared" si="170"/>
        <v>1409575849538.1555</v>
      </c>
      <c r="Y91" s="65">
        <f t="shared" si="170"/>
        <v>63837521252162.969</v>
      </c>
      <c r="Z91" s="65">
        <f t="shared" si="170"/>
        <v>2529741364655843</v>
      </c>
      <c r="AA91" s="65">
        <f t="shared" si="170"/>
        <v>8.9110365199718384E+16</v>
      </c>
      <c r="AB91" s="65">
        <f t="shared" si="170"/>
        <v>2.8250580783876946E+18</v>
      </c>
      <c r="AC91" s="65">
        <f t="shared" si="170"/>
        <v>8.1421374202696843E+19</v>
      </c>
      <c r="AD91" s="65">
        <f t="shared" si="170"/>
        <v>2.1511243654761711E+21</v>
      </c>
      <c r="AE91" s="65">
        <f t="shared" si="170"/>
        <v>5.246082784566215E+22</v>
      </c>
      <c r="AF91" s="65">
        <f t="shared" si="170"/>
        <v>1.1880227063984316E+24</v>
      </c>
      <c r="AG91" s="65">
        <f t="shared" si="170"/>
        <v>2.5110526281243438E+25</v>
      </c>
      <c r="AH91" s="65">
        <f t="shared" si="170"/>
        <v>4.9757997188443228E+26</v>
      </c>
      <c r="AI91" s="65">
        <f t="shared" si="170"/>
        <v>9.2799531960378251E+27</v>
      </c>
      <c r="AJ91" s="65">
        <f t="shared" si="170"/>
        <v>1.634593942422863E+29</v>
      </c>
      <c r="AK91" s="65">
        <f t="shared" si="170"/>
        <v>2.7277069400641028E+30</v>
      </c>
      <c r="AL91" s="65">
        <f t="shared" si="170"/>
        <v>4.3242818164048802E+31</v>
      </c>
      <c r="AM91" s="65">
        <f t="shared" si="139"/>
        <v>1</v>
      </c>
      <c r="AN91" s="65">
        <f t="shared" si="134"/>
        <v>1.3888888888888889E-3</v>
      </c>
      <c r="AO91" s="65">
        <f t="shared" ref="AO91:BH91" si="171">AN91+1/((FACT($B$4-1-AO$10))*(($B$5*$P91)^AO$10))</f>
        <v>1.4152601969057666E-3</v>
      </c>
      <c r="AP91" s="65">
        <f t="shared" si="171"/>
        <v>1.4156774644376792E-3</v>
      </c>
      <c r="AQ91" s="65">
        <f t="shared" si="171"/>
        <v>1.4156827463051719E-3</v>
      </c>
      <c r="AR91" s="65">
        <f t="shared" si="171"/>
        <v>1.4156827964494835E-3</v>
      </c>
      <c r="AS91" s="65">
        <f t="shared" si="171"/>
        <v>1.4156827967668525E-3</v>
      </c>
      <c r="AT91" s="65">
        <f t="shared" si="171"/>
        <v>1.4156827967678569E-3</v>
      </c>
      <c r="AU91" s="65" t="e">
        <f t="shared" si="171"/>
        <v>#NUM!</v>
      </c>
      <c r="AV91" s="65" t="e">
        <f t="shared" si="171"/>
        <v>#NUM!</v>
      </c>
      <c r="AW91" s="65" t="e">
        <f t="shared" si="171"/>
        <v>#NUM!</v>
      </c>
      <c r="AX91" s="65" t="e">
        <f t="shared" si="171"/>
        <v>#NUM!</v>
      </c>
      <c r="AY91" s="65" t="e">
        <f t="shared" si="171"/>
        <v>#NUM!</v>
      </c>
      <c r="AZ91" s="65" t="e">
        <f t="shared" si="171"/>
        <v>#NUM!</v>
      </c>
      <c r="BA91" s="65" t="e">
        <f t="shared" si="171"/>
        <v>#NUM!</v>
      </c>
      <c r="BB91" s="65" t="e">
        <f t="shared" si="171"/>
        <v>#NUM!</v>
      </c>
      <c r="BC91" s="65" t="e">
        <f t="shared" si="171"/>
        <v>#NUM!</v>
      </c>
      <c r="BD91" s="65" t="e">
        <f t="shared" si="171"/>
        <v>#NUM!</v>
      </c>
      <c r="BE91" s="65" t="e">
        <f t="shared" si="171"/>
        <v>#NUM!</v>
      </c>
      <c r="BF91" s="65" t="e">
        <f t="shared" si="171"/>
        <v>#NUM!</v>
      </c>
      <c r="BG91" s="65" t="e">
        <f t="shared" si="171"/>
        <v>#NUM!</v>
      </c>
      <c r="BH91" s="65" t="e">
        <f t="shared" si="171"/>
        <v>#NUM!</v>
      </c>
      <c r="BI91" s="5">
        <f t="shared" si="141"/>
        <v>7.7504807201676007</v>
      </c>
    </row>
    <row r="92" spans="4:61" s="1" customFormat="1">
      <c r="D92" s="5"/>
      <c r="E92" s="5"/>
      <c r="F92" s="5"/>
      <c r="G92" s="5"/>
      <c r="H92" s="5"/>
      <c r="O92" s="3"/>
      <c r="P92" s="65">
        <v>40.5</v>
      </c>
      <c r="Q92" s="65">
        <f t="shared" si="136"/>
        <v>1.3130092841308239E-126</v>
      </c>
      <c r="R92" s="65">
        <f t="shared" si="137"/>
        <v>1</v>
      </c>
      <c r="S92" s="65">
        <f t="shared" ref="S92:AL92" si="172">R92+(($B$5*$P92)^S$10)/FACT(S$10)</f>
        <v>320.95</v>
      </c>
      <c r="T92" s="65">
        <f t="shared" si="172"/>
        <v>51504.951249999991</v>
      </c>
      <c r="U92" s="65">
        <f t="shared" si="172"/>
        <v>5510278.6845624996</v>
      </c>
      <c r="V92" s="65">
        <f t="shared" si="172"/>
        <v>442143942.67789602</v>
      </c>
      <c r="W92" s="65">
        <f t="shared" si="172"/>
        <v>28382332101.611305</v>
      </c>
      <c r="X92" s="65">
        <f t="shared" si="172"/>
        <v>1518292865676.7354</v>
      </c>
      <c r="Y92" s="65">
        <f t="shared" si="172"/>
        <v>69617846468156.859</v>
      </c>
      <c r="Z92" s="65">
        <f t="shared" si="172"/>
        <v>2793174368357346.5</v>
      </c>
      <c r="AA92" s="65">
        <f t="shared" si="172"/>
        <v>9.9615608721518032E+16</v>
      </c>
      <c r="AB92" s="65">
        <f t="shared" si="172"/>
        <v>3.1974493958508938E+18</v>
      </c>
      <c r="AC92" s="65">
        <f t="shared" si="172"/>
        <v>9.3302169413309415E+19</v>
      </c>
      <c r="AD92" s="65">
        <f t="shared" si="172"/>
        <v>2.4957192668787969E+21</v>
      </c>
      <c r="AE92" s="65">
        <f t="shared" si="172"/>
        <v>6.1622900061808246E+22</v>
      </c>
      <c r="AF92" s="65">
        <f t="shared" si="172"/>
        <v>1.412890149728785E+24</v>
      </c>
      <c r="AG92" s="65">
        <f t="shared" si="172"/>
        <v>3.0235420585125394E+25</v>
      </c>
      <c r="AH92" s="65">
        <f t="shared" si="172"/>
        <v>6.0659595888544694E+26</v>
      </c>
      <c r="AI92" s="65">
        <f t="shared" si="172"/>
        <v>1.1454040325308262E+28</v>
      </c>
      <c r="AJ92" s="65">
        <f t="shared" si="172"/>
        <v>2.0426736393847383E+29</v>
      </c>
      <c r="AK92" s="65">
        <f t="shared" si="172"/>
        <v>3.4511422528875431E+30</v>
      </c>
      <c r="AL92" s="65">
        <f t="shared" si="172"/>
        <v>5.5393023288850267E+31</v>
      </c>
      <c r="AM92" s="65">
        <f t="shared" si="139"/>
        <v>1</v>
      </c>
      <c r="AN92" s="65">
        <f t="shared" si="134"/>
        <v>1.3888888888888889E-3</v>
      </c>
      <c r="AO92" s="65">
        <f t="shared" ref="AO92:BH92" si="173">AN92+1/((FACT($B$4-1-AO$10))*(($B$5*$P92)^AO$10))</f>
        <v>1.4149346252018546E-3</v>
      </c>
      <c r="AP92" s="65">
        <f t="shared" si="173"/>
        <v>1.4153416534299053E-3</v>
      </c>
      <c r="AQ92" s="65">
        <f t="shared" si="173"/>
        <v>1.4153467420778571E-3</v>
      </c>
      <c r="AR92" s="65">
        <f t="shared" si="173"/>
        <v>1.4153467897913869E-3</v>
      </c>
      <c r="AS92" s="65">
        <f t="shared" si="173"/>
        <v>1.4153467900896431E-3</v>
      </c>
      <c r="AT92" s="65">
        <f t="shared" si="173"/>
        <v>1.4153467900905753E-3</v>
      </c>
      <c r="AU92" s="65" t="e">
        <f t="shared" si="173"/>
        <v>#NUM!</v>
      </c>
      <c r="AV92" s="65" t="e">
        <f t="shared" si="173"/>
        <v>#NUM!</v>
      </c>
      <c r="AW92" s="65" t="e">
        <f t="shared" si="173"/>
        <v>#NUM!</v>
      </c>
      <c r="AX92" s="65" t="e">
        <f t="shared" si="173"/>
        <v>#NUM!</v>
      </c>
      <c r="AY92" s="65" t="e">
        <f t="shared" si="173"/>
        <v>#NUM!</v>
      </c>
      <c r="AZ92" s="65" t="e">
        <f t="shared" si="173"/>
        <v>#NUM!</v>
      </c>
      <c r="BA92" s="65" t="e">
        <f t="shared" si="173"/>
        <v>#NUM!</v>
      </c>
      <c r="BB92" s="65" t="e">
        <f t="shared" si="173"/>
        <v>#NUM!</v>
      </c>
      <c r="BC92" s="65" t="e">
        <f t="shared" si="173"/>
        <v>#NUM!</v>
      </c>
      <c r="BD92" s="65" t="e">
        <f t="shared" si="173"/>
        <v>#NUM!</v>
      </c>
      <c r="BE92" s="65" t="e">
        <f t="shared" si="173"/>
        <v>#NUM!</v>
      </c>
      <c r="BF92" s="65" t="e">
        <f t="shared" si="173"/>
        <v>#NUM!</v>
      </c>
      <c r="BG92" s="65" t="e">
        <f t="shared" si="173"/>
        <v>#NUM!</v>
      </c>
      <c r="BH92" s="65" t="e">
        <f t="shared" si="173"/>
        <v>#NUM!</v>
      </c>
      <c r="BI92" s="5">
        <f t="shared" si="141"/>
        <v>7.7523207026315104</v>
      </c>
    </row>
    <row r="93" spans="4:61" s="1" customFormat="1">
      <c r="D93" s="5"/>
      <c r="E93" s="5"/>
      <c r="F93" s="5"/>
      <c r="G93" s="5"/>
      <c r="H93" s="5"/>
      <c r="O93" s="3"/>
      <c r="P93" s="66">
        <v>41</v>
      </c>
      <c r="Q93" s="65">
        <f t="shared" si="136"/>
        <v>2.7213073487649708E-128</v>
      </c>
      <c r="R93" s="65">
        <f t="shared" si="137"/>
        <v>1</v>
      </c>
      <c r="S93" s="65">
        <f t="shared" ref="S93:AL93" si="174">R93+(($B$5*$P93)^S$10)/FACT(S$10)</f>
        <v>324.90000000000003</v>
      </c>
      <c r="T93" s="65">
        <f t="shared" si="174"/>
        <v>52780.505000000012</v>
      </c>
      <c r="U93" s="65">
        <f t="shared" si="174"/>
        <v>5716237.3248333344</v>
      </c>
      <c r="V93" s="65">
        <f t="shared" si="174"/>
        <v>464314653.31083769</v>
      </c>
      <c r="W93" s="65">
        <f t="shared" si="174"/>
        <v>30172320040.884201</v>
      </c>
      <c r="X93" s="65">
        <f t="shared" si="174"/>
        <v>1633909477546.72</v>
      </c>
      <c r="Y93" s="65">
        <f t="shared" si="174"/>
        <v>75841118808423.891</v>
      </c>
      <c r="Z93" s="65">
        <f t="shared" si="174"/>
        <v>3080305506592314</v>
      </c>
      <c r="AA93" s="65">
        <f t="shared" si="174"/>
        <v>1.1120764052917034E+17</v>
      </c>
      <c r="AB93" s="65">
        <f t="shared" si="174"/>
        <v>3.6134520219104727E+18</v>
      </c>
      <c r="AC93" s="65">
        <f t="shared" si="174"/>
        <v>1.0673862976094718E+20</v>
      </c>
      <c r="AD93" s="65">
        <f t="shared" si="174"/>
        <v>2.8902590522337798E+21</v>
      </c>
      <c r="AE93" s="65">
        <f t="shared" si="174"/>
        <v>7.2242740962922292E+22</v>
      </c>
      <c r="AF93" s="65">
        <f t="shared" si="174"/>
        <v>1.6767619474537804E+24</v>
      </c>
      <c r="AG93" s="65">
        <f t="shared" si="174"/>
        <v>3.6323680012946379E+25</v>
      </c>
      <c r="AH93" s="65">
        <f t="shared" si="174"/>
        <v>7.377072276012623E+26</v>
      </c>
      <c r="AI93" s="65">
        <f t="shared" si="174"/>
        <v>1.4101126701945705E+28</v>
      </c>
      <c r="AJ93" s="65">
        <f t="shared" si="174"/>
        <v>2.5456843602084378E+29</v>
      </c>
      <c r="AK93" s="65">
        <f t="shared" si="174"/>
        <v>4.3539032511993223E+30</v>
      </c>
      <c r="AL93" s="65">
        <f t="shared" si="174"/>
        <v>7.0742630583014789E+31</v>
      </c>
      <c r="AM93" s="65">
        <f t="shared" si="139"/>
        <v>1</v>
      </c>
      <c r="AN93" s="65">
        <f t="shared" si="134"/>
        <v>1.3888888888888889E-3</v>
      </c>
      <c r="AO93" s="65">
        <f t="shared" ref="AO93:BH93" si="175">AN93+1/((FACT($B$4-1-AO$10))*(($B$5*$P93)^AO$10))</f>
        <v>1.4146169942712086E-3</v>
      </c>
      <c r="AP93" s="65">
        <f t="shared" si="175"/>
        <v>1.4150141555151468E-3</v>
      </c>
      <c r="AQ93" s="65">
        <f t="shared" si="175"/>
        <v>1.415019060254189E-3</v>
      </c>
      <c r="AR93" s="65">
        <f t="shared" si="175"/>
        <v>1.4150191056824604E-3</v>
      </c>
      <c r="AS93" s="65">
        <f t="shared" si="175"/>
        <v>1.4150191059629684E-3</v>
      </c>
      <c r="AT93" s="65">
        <f t="shared" si="175"/>
        <v>1.4150191059638345E-3</v>
      </c>
      <c r="AU93" s="65" t="e">
        <f t="shared" si="175"/>
        <v>#NUM!</v>
      </c>
      <c r="AV93" s="65" t="e">
        <f t="shared" si="175"/>
        <v>#NUM!</v>
      </c>
      <c r="AW93" s="65" t="e">
        <f t="shared" si="175"/>
        <v>#NUM!</v>
      </c>
      <c r="AX93" s="65" t="e">
        <f t="shared" si="175"/>
        <v>#NUM!</v>
      </c>
      <c r="AY93" s="65" t="e">
        <f t="shared" si="175"/>
        <v>#NUM!</v>
      </c>
      <c r="AZ93" s="65" t="e">
        <f t="shared" si="175"/>
        <v>#NUM!</v>
      </c>
      <c r="BA93" s="65" t="e">
        <f t="shared" si="175"/>
        <v>#NUM!</v>
      </c>
      <c r="BB93" s="65" t="e">
        <f t="shared" si="175"/>
        <v>#NUM!</v>
      </c>
      <c r="BC93" s="65" t="e">
        <f t="shared" si="175"/>
        <v>#NUM!</v>
      </c>
      <c r="BD93" s="65" t="e">
        <f t="shared" si="175"/>
        <v>#NUM!</v>
      </c>
      <c r="BE93" s="65" t="e">
        <f t="shared" si="175"/>
        <v>#NUM!</v>
      </c>
      <c r="BF93" s="65" t="e">
        <f t="shared" si="175"/>
        <v>#NUM!</v>
      </c>
      <c r="BG93" s="65" t="e">
        <f t="shared" si="175"/>
        <v>#NUM!</v>
      </c>
      <c r="BH93" s="65" t="e">
        <f t="shared" si="175"/>
        <v>#NUM!</v>
      </c>
      <c r="BI93" s="5">
        <f t="shared" si="141"/>
        <v>7.7541159522001921</v>
      </c>
    </row>
    <row r="94" spans="4:61" s="1" customFormat="1">
      <c r="D94" s="5"/>
      <c r="E94" s="5"/>
      <c r="F94" s="5"/>
      <c r="G94" s="5"/>
      <c r="H94" s="5"/>
      <c r="O94" s="3"/>
      <c r="P94" s="65">
        <v>41.5</v>
      </c>
      <c r="Q94" s="65">
        <f t="shared" si="136"/>
        <v>5.6350766897997765E-130</v>
      </c>
      <c r="R94" s="65">
        <f t="shared" si="137"/>
        <v>1</v>
      </c>
      <c r="S94" s="65">
        <f t="shared" ref="S94:AL94" si="176">R94+(($B$5*$P94)^S$10)/FACT(S$10)</f>
        <v>328.85</v>
      </c>
      <c r="T94" s="65">
        <f t="shared" si="176"/>
        <v>54071.661250000005</v>
      </c>
      <c r="U94" s="65">
        <f t="shared" si="176"/>
        <v>5927265.2173541682</v>
      </c>
      <c r="V94" s="65">
        <f t="shared" si="176"/>
        <v>487308892.05954206</v>
      </c>
      <c r="W94" s="65">
        <f t="shared" si="176"/>
        <v>32051502164.101803</v>
      </c>
      <c r="X94" s="65">
        <f t="shared" si="176"/>
        <v>1756771629537.2778</v>
      </c>
      <c r="Y94" s="65">
        <f t="shared" si="176"/>
        <v>82535270738008.109</v>
      </c>
      <c r="Z94" s="65">
        <f t="shared" si="176"/>
        <v>3392939137327028</v>
      </c>
      <c r="AA94" s="65">
        <f t="shared" si="176"/>
        <v>1.2398359554412818E+17</v>
      </c>
      <c r="AB94" s="65">
        <f t="shared" si="176"/>
        <v>4.0775482658411039E+18</v>
      </c>
      <c r="AC94" s="65">
        <f t="shared" si="176"/>
        <v>1.2191174618919235E+20</v>
      </c>
      <c r="AD94" s="65">
        <f t="shared" si="176"/>
        <v>3.341240228620085E+21</v>
      </c>
      <c r="AE94" s="65">
        <f t="shared" si="176"/>
        <v>8.4530228149002242E+22</v>
      </c>
      <c r="AF94" s="65">
        <f t="shared" si="176"/>
        <v>1.985802348841666E+24</v>
      </c>
      <c r="AG94" s="65">
        <f t="shared" si="176"/>
        <v>4.3541273333447667E+25</v>
      </c>
      <c r="AH94" s="65">
        <f t="shared" si="176"/>
        <v>8.9503884597738981E+26</v>
      </c>
      <c r="AI94" s="65">
        <f t="shared" si="176"/>
        <v>1.7316419974878361E+28</v>
      </c>
      <c r="AJ94" s="65">
        <f t="shared" si="176"/>
        <v>3.1641363125877744E+29</v>
      </c>
      <c r="AK94" s="65">
        <f t="shared" si="176"/>
        <v>5.4774147217548986E+30</v>
      </c>
      <c r="AL94" s="65">
        <f t="shared" si="176"/>
        <v>9.0079125097712589E+31</v>
      </c>
      <c r="AM94" s="65">
        <f t="shared" si="139"/>
        <v>1</v>
      </c>
      <c r="AN94" s="65">
        <f t="shared" si="134"/>
        <v>1.3888888888888889E-3</v>
      </c>
      <c r="AO94" s="65">
        <f t="shared" ref="AO94:BH94" si="177">AN94+1/((FACT($B$4-1-AO$10))*(($B$5*$P94)^AO$10))</f>
        <v>1.4143070170979275E-3</v>
      </c>
      <c r="AP94" s="65">
        <f t="shared" si="177"/>
        <v>1.4146946658429181E-3</v>
      </c>
      <c r="AQ94" s="65">
        <f t="shared" si="177"/>
        <v>1.4146993954295582E-3</v>
      </c>
      <c r="AR94" s="65">
        <f t="shared" si="177"/>
        <v>1.4146994387077645E-3</v>
      </c>
      <c r="AS94" s="65">
        <f t="shared" si="177"/>
        <v>1.4146994389717768E-3</v>
      </c>
      <c r="AT94" s="65">
        <f t="shared" si="177"/>
        <v>1.4146994389725822E-3</v>
      </c>
      <c r="AU94" s="65" t="e">
        <f t="shared" si="177"/>
        <v>#NUM!</v>
      </c>
      <c r="AV94" s="65" t="e">
        <f t="shared" si="177"/>
        <v>#NUM!</v>
      </c>
      <c r="AW94" s="65" t="e">
        <f t="shared" si="177"/>
        <v>#NUM!</v>
      </c>
      <c r="AX94" s="65" t="e">
        <f t="shared" si="177"/>
        <v>#NUM!</v>
      </c>
      <c r="AY94" s="65" t="e">
        <f t="shared" si="177"/>
        <v>#NUM!</v>
      </c>
      <c r="AZ94" s="65" t="e">
        <f t="shared" si="177"/>
        <v>#NUM!</v>
      </c>
      <c r="BA94" s="65" t="e">
        <f t="shared" si="177"/>
        <v>#NUM!</v>
      </c>
      <c r="BB94" s="65" t="e">
        <f t="shared" si="177"/>
        <v>#NUM!</v>
      </c>
      <c r="BC94" s="65" t="e">
        <f t="shared" si="177"/>
        <v>#NUM!</v>
      </c>
      <c r="BD94" s="65" t="e">
        <f t="shared" si="177"/>
        <v>#NUM!</v>
      </c>
      <c r="BE94" s="65" t="e">
        <f t="shared" si="177"/>
        <v>#NUM!</v>
      </c>
      <c r="BF94" s="65" t="e">
        <f t="shared" si="177"/>
        <v>#NUM!</v>
      </c>
      <c r="BG94" s="65" t="e">
        <f t="shared" si="177"/>
        <v>#NUM!</v>
      </c>
      <c r="BH94" s="65" t="e">
        <f t="shared" si="177"/>
        <v>#NUM!</v>
      </c>
      <c r="BI94" s="5">
        <f t="shared" si="141"/>
        <v>7.7558680804954161</v>
      </c>
    </row>
    <row r="95" spans="4:61" s="1" customFormat="1">
      <c r="D95" s="5"/>
      <c r="E95" s="5"/>
      <c r="F95" s="5"/>
      <c r="G95" s="5"/>
      <c r="H95" s="5"/>
      <c r="O95" s="3"/>
      <c r="P95" s="66">
        <v>42</v>
      </c>
      <c r="Q95" s="65">
        <f t="shared" si="136"/>
        <v>1.1658529863379825E-131</v>
      </c>
      <c r="R95" s="65">
        <f t="shared" si="137"/>
        <v>1</v>
      </c>
      <c r="S95" s="65">
        <f t="shared" ref="S95:AL95" si="178">R95+(($B$5*$P95)^S$10)/FACT(S$10)</f>
        <v>332.8</v>
      </c>
      <c r="T95" s="65">
        <f t="shared" si="178"/>
        <v>55378.420000000006</v>
      </c>
      <c r="U95" s="65">
        <f t="shared" si="178"/>
        <v>6143423.9920000006</v>
      </c>
      <c r="V95" s="65">
        <f t="shared" si="178"/>
        <v>511146804.18940002</v>
      </c>
      <c r="W95" s="65">
        <f t="shared" si="178"/>
        <v>34023171114.088867</v>
      </c>
      <c r="X95" s="65">
        <f t="shared" si="178"/>
        <v>1887238115451.5295</v>
      </c>
      <c r="Y95" s="65">
        <f t="shared" si="178"/>
        <v>89729626477046.203</v>
      </c>
      <c r="Z95" s="65">
        <f t="shared" si="178"/>
        <v>3732992683774185.5</v>
      </c>
      <c r="AA95" s="65">
        <f t="shared" si="178"/>
        <v>1.3804795739612874E+17</v>
      </c>
      <c r="AB95" s="65">
        <f t="shared" si="178"/>
        <v>4.5946184865520527E+18</v>
      </c>
      <c r="AC95" s="65">
        <f t="shared" si="178"/>
        <v>1.3902099135690981E+20</v>
      </c>
      <c r="AD95" s="65">
        <f t="shared" si="178"/>
        <v>3.8559102012223017E+21</v>
      </c>
      <c r="AE95" s="65">
        <f t="shared" si="178"/>
        <v>9.8722359419171315E+22</v>
      </c>
      <c r="AF95" s="65">
        <f t="shared" si="178"/>
        <v>2.3470572058845631E+24</v>
      </c>
      <c r="AG95" s="65">
        <f t="shared" si="178"/>
        <v>5.2080224009699029E+25</v>
      </c>
      <c r="AH95" s="65">
        <f t="shared" si="178"/>
        <v>1.0834217706038016E+27</v>
      </c>
      <c r="AI95" s="65">
        <f t="shared" si="178"/>
        <v>2.12127820741287E+28</v>
      </c>
      <c r="AJ95" s="65">
        <f t="shared" si="178"/>
        <v>3.9226399033577096E+29</v>
      </c>
      <c r="AK95" s="65">
        <f t="shared" si="178"/>
        <v>6.8719898272417127E+30</v>
      </c>
      <c r="AL95" s="65">
        <f t="shared" si="178"/>
        <v>1.1437064146151129E+32</v>
      </c>
      <c r="AM95" s="65">
        <f t="shared" si="139"/>
        <v>1</v>
      </c>
      <c r="AN95" s="65">
        <f t="shared" si="134"/>
        <v>1.3888888888888889E-3</v>
      </c>
      <c r="AO95" s="65">
        <f t="shared" ref="AO95:BH95" si="179">AN95+1/((FACT($B$4-1-AO$10))*(($B$5*$P95)^AO$10))</f>
        <v>1.4140044203335342E-3</v>
      </c>
      <c r="AP95" s="65">
        <f t="shared" si="179"/>
        <v>1.4143828942853823E-3</v>
      </c>
      <c r="AQ95" s="65">
        <f t="shared" si="179"/>
        <v>1.4143874569611129E-3</v>
      </c>
      <c r="AR95" s="65">
        <f t="shared" si="179"/>
        <v>1.4143874982149621E-3</v>
      </c>
      <c r="AS95" s="65">
        <f t="shared" si="179"/>
        <v>1.4143874984636291E-3</v>
      </c>
      <c r="AT95" s="65">
        <f t="shared" si="179"/>
        <v>1.4143874984643785E-3</v>
      </c>
      <c r="AU95" s="65" t="e">
        <f t="shared" si="179"/>
        <v>#NUM!</v>
      </c>
      <c r="AV95" s="65" t="e">
        <f t="shared" si="179"/>
        <v>#NUM!</v>
      </c>
      <c r="AW95" s="65" t="e">
        <f t="shared" si="179"/>
        <v>#NUM!</v>
      </c>
      <c r="AX95" s="65" t="e">
        <f t="shared" si="179"/>
        <v>#NUM!</v>
      </c>
      <c r="AY95" s="65" t="e">
        <f t="shared" si="179"/>
        <v>#NUM!</v>
      </c>
      <c r="AZ95" s="65" t="e">
        <f t="shared" si="179"/>
        <v>#NUM!</v>
      </c>
      <c r="BA95" s="65" t="e">
        <f t="shared" si="179"/>
        <v>#NUM!</v>
      </c>
      <c r="BB95" s="65" t="e">
        <f t="shared" si="179"/>
        <v>#NUM!</v>
      </c>
      <c r="BC95" s="65" t="e">
        <f t="shared" si="179"/>
        <v>#NUM!</v>
      </c>
      <c r="BD95" s="65" t="e">
        <f t="shared" si="179"/>
        <v>#NUM!</v>
      </c>
      <c r="BE95" s="65" t="e">
        <f t="shared" si="179"/>
        <v>#NUM!</v>
      </c>
      <c r="BF95" s="65" t="e">
        <f t="shared" si="179"/>
        <v>#NUM!</v>
      </c>
      <c r="BG95" s="65" t="e">
        <f t="shared" si="179"/>
        <v>#NUM!</v>
      </c>
      <c r="BH95" s="65" t="e">
        <f t="shared" si="179"/>
        <v>#NUM!</v>
      </c>
      <c r="BI95" s="5">
        <f t="shared" si="141"/>
        <v>7.7575786226440266</v>
      </c>
    </row>
    <row r="96" spans="4:61" s="1" customFormat="1">
      <c r="D96" s="5"/>
      <c r="E96" s="5"/>
      <c r="F96" s="5"/>
      <c r="G96" s="5"/>
      <c r="H96" s="5"/>
      <c r="O96" s="3"/>
      <c r="P96" s="65">
        <v>42.5</v>
      </c>
      <c r="Q96" s="65">
        <f t="shared" si="136"/>
        <v>2.4100076652304E-133</v>
      </c>
      <c r="R96" s="65">
        <f t="shared" si="137"/>
        <v>1</v>
      </c>
      <c r="S96" s="65">
        <f t="shared" ref="S96:AL96" si="180">R96+(($B$5*$P96)^S$10)/FACT(S$10)</f>
        <v>336.75</v>
      </c>
      <c r="T96" s="65">
        <f t="shared" si="180"/>
        <v>56700.78125</v>
      </c>
      <c r="U96" s="65">
        <f t="shared" si="180"/>
        <v>6364775.278645833</v>
      </c>
      <c r="V96" s="65">
        <f t="shared" si="180"/>
        <v>535848778.40380859</v>
      </c>
      <c r="W96" s="65">
        <f t="shared" si="180"/>
        <v>36090699588.258492</v>
      </c>
      <c r="X96" s="65">
        <f t="shared" si="180"/>
        <v>2025680892823.0432</v>
      </c>
      <c r="Y96" s="65">
        <f t="shared" si="180"/>
        <v>97454953375477.187</v>
      </c>
      <c r="Z96" s="65">
        <f t="shared" si="180"/>
        <v>4102502232881868.5</v>
      </c>
      <c r="AA96" s="65">
        <f t="shared" si="180"/>
        <v>1.5351301602113418E+17</v>
      </c>
      <c r="AB96" s="65">
        <f t="shared" si="180"/>
        <v>5.1699710164617062E+18</v>
      </c>
      <c r="AC96" s="65">
        <f t="shared" si="180"/>
        <v>1.5828595043900008E+20</v>
      </c>
      <c r="AD96" s="65">
        <f t="shared" si="180"/>
        <v>4.4423434580321045E+21</v>
      </c>
      <c r="AE96" s="65">
        <f t="shared" si="180"/>
        <v>1.1508636716375402E+23</v>
      </c>
      <c r="AF96" s="65">
        <f t="shared" si="180"/>
        <v>2.7685671499634775E+24</v>
      </c>
      <c r="AG96" s="65">
        <f t="shared" si="180"/>
        <v>6.2162312004963961E+25</v>
      </c>
      <c r="AH96" s="65">
        <f t="shared" si="180"/>
        <v>1.3085029266966148E+27</v>
      </c>
      <c r="AI96" s="65">
        <f t="shared" si="180"/>
        <v>2.5923730066856714E+28</v>
      </c>
      <c r="AJ96" s="65">
        <f t="shared" si="180"/>
        <v>4.8506609186178756E+29</v>
      </c>
      <c r="AK96" s="65">
        <f t="shared" si="180"/>
        <v>8.598594932527472E+30</v>
      </c>
      <c r="AL96" s="65">
        <f t="shared" si="180"/>
        <v>1.4480446034520268E+32</v>
      </c>
      <c r="AM96" s="65">
        <f t="shared" si="139"/>
        <v>1</v>
      </c>
      <c r="AN96" s="65">
        <f t="shared" si="134"/>
        <v>1.3888888888888889E-3</v>
      </c>
      <c r="AO96" s="65">
        <f t="shared" ref="AO96:BH96" si="181">AN96+1/((FACT($B$4-1-AO$10))*(($B$5*$P96)^AO$10))</f>
        <v>1.413708943493009E-3</v>
      </c>
      <c r="AP96" s="65">
        <f t="shared" si="181"/>
        <v>1.4140785645593399E-3</v>
      </c>
      <c r="AQ96" s="65">
        <f t="shared" si="181"/>
        <v>1.4140829680865635E-3</v>
      </c>
      <c r="AR96" s="65">
        <f t="shared" si="181"/>
        <v>1.4140830074330466E-3</v>
      </c>
      <c r="AS96" s="65">
        <f t="shared" si="181"/>
        <v>1.4140830076674262E-3</v>
      </c>
      <c r="AT96" s="65">
        <f t="shared" si="181"/>
        <v>1.4140830076681242E-3</v>
      </c>
      <c r="AU96" s="65" t="e">
        <f t="shared" si="181"/>
        <v>#NUM!</v>
      </c>
      <c r="AV96" s="65" t="e">
        <f t="shared" si="181"/>
        <v>#NUM!</v>
      </c>
      <c r="AW96" s="65" t="e">
        <f t="shared" si="181"/>
        <v>#NUM!</v>
      </c>
      <c r="AX96" s="65" t="e">
        <f t="shared" si="181"/>
        <v>#NUM!</v>
      </c>
      <c r="AY96" s="65" t="e">
        <f t="shared" si="181"/>
        <v>#NUM!</v>
      </c>
      <c r="AZ96" s="65" t="e">
        <f t="shared" si="181"/>
        <v>#NUM!</v>
      </c>
      <c r="BA96" s="65" t="e">
        <f t="shared" si="181"/>
        <v>#NUM!</v>
      </c>
      <c r="BB96" s="65" t="e">
        <f t="shared" si="181"/>
        <v>#NUM!</v>
      </c>
      <c r="BC96" s="65" t="e">
        <f t="shared" si="181"/>
        <v>#NUM!</v>
      </c>
      <c r="BD96" s="65" t="e">
        <f t="shared" si="181"/>
        <v>#NUM!</v>
      </c>
      <c r="BE96" s="65" t="e">
        <f t="shared" si="181"/>
        <v>#NUM!</v>
      </c>
      <c r="BF96" s="65" t="e">
        <f t="shared" si="181"/>
        <v>#NUM!</v>
      </c>
      <c r="BG96" s="65" t="e">
        <f t="shared" si="181"/>
        <v>#NUM!</v>
      </c>
      <c r="BH96" s="65" t="e">
        <f t="shared" si="181"/>
        <v>#NUM!</v>
      </c>
      <c r="BI96" s="5">
        <f t="shared" si="141"/>
        <v>7.7592490417629927</v>
      </c>
    </row>
    <row r="97" spans="4:61" s="1" customFormat="1">
      <c r="D97" s="5"/>
      <c r="E97" s="5"/>
      <c r="F97" s="5"/>
      <c r="G97" s="5"/>
      <c r="H97" s="5"/>
      <c r="O97" s="3"/>
      <c r="P97" s="66">
        <v>43</v>
      </c>
      <c r="Q97" s="65">
        <f t="shared" si="136"/>
        <v>4.97774189098443E-135</v>
      </c>
      <c r="R97" s="65">
        <f t="shared" si="137"/>
        <v>1</v>
      </c>
      <c r="S97" s="65">
        <f t="shared" ref="S97:AL97" si="182">R97+(($B$5*$P97)^S$10)/FACT(S$10)</f>
        <v>340.7</v>
      </c>
      <c r="T97" s="65">
        <f t="shared" si="182"/>
        <v>58038.744999999995</v>
      </c>
      <c r="U97" s="65">
        <f t="shared" si="182"/>
        <v>6591380.7071666662</v>
      </c>
      <c r="V97" s="65">
        <f t="shared" si="182"/>
        <v>561435446.84417081</v>
      </c>
      <c r="W97" s="65">
        <f t="shared" si="182"/>
        <v>38257541300.19223</v>
      </c>
      <c r="X97" s="65">
        <f t="shared" si="182"/>
        <v>2172485401030.5813</v>
      </c>
      <c r="Y97" s="65">
        <f t="shared" si="182"/>
        <v>105743514536803.89</v>
      </c>
      <c r="Z97" s="65">
        <f t="shared" si="182"/>
        <v>4503628339214578</v>
      </c>
      <c r="AA97" s="65">
        <f t="shared" si="182"/>
        <v>1.7049934777733014E+17</v>
      </c>
      <c r="AB97" s="65">
        <f t="shared" si="182"/>
        <v>5.8093739370901146E+18</v>
      </c>
      <c r="AC97" s="65">
        <f t="shared" si="182"/>
        <v>1.7994807375432217E+20</v>
      </c>
      <c r="AD97" s="65">
        <f t="shared" si="182"/>
        <v>5.1095244344138012E+21</v>
      </c>
      <c r="AE97" s="65">
        <f t="shared" si="182"/>
        <v>1.3392314672026187E+23</v>
      </c>
      <c r="AF97" s="65">
        <f t="shared" si="182"/>
        <v>3.259493681756161E+24</v>
      </c>
      <c r="AG97" s="65">
        <f t="shared" si="182"/>
        <v>7.4043247731869147E+25</v>
      </c>
      <c r="AH97" s="65">
        <f t="shared" si="182"/>
        <v>1.5768708259083304E+27</v>
      </c>
      <c r="AI97" s="65">
        <f t="shared" si="182"/>
        <v>3.1606901902763852E+28</v>
      </c>
      <c r="AJ97" s="65">
        <f t="shared" si="182"/>
        <v>5.9834032172542058E+29</v>
      </c>
      <c r="AK97" s="65">
        <f t="shared" si="182"/>
        <v>1.0730937306659972E+31</v>
      </c>
      <c r="AL97" s="65">
        <f t="shared" si="182"/>
        <v>1.8283309709577334E+32</v>
      </c>
      <c r="AM97" s="65">
        <f t="shared" si="139"/>
        <v>1</v>
      </c>
      <c r="AN97" s="65">
        <f t="shared" si="134"/>
        <v>1.3888888888888889E-3</v>
      </c>
      <c r="AO97" s="65">
        <f t="shared" ref="AO97:BH97" si="183">AN97+1/((FACT($B$4-1-AO$10))*(($B$5*$P97)^AO$10))</f>
        <v>1.4134203382069146E-3</v>
      </c>
      <c r="AP97" s="65">
        <f t="shared" si="183"/>
        <v>1.4137814134103004E-3</v>
      </c>
      <c r="AQ97" s="65">
        <f t="shared" si="183"/>
        <v>1.4137856651053652E-3</v>
      </c>
      <c r="AR97" s="65">
        <f t="shared" si="183"/>
        <v>1.4137857026534522E-3</v>
      </c>
      <c r="AS97" s="65">
        <f t="shared" si="183"/>
        <v>1.4137857028745184E-3</v>
      </c>
      <c r="AT97" s="65">
        <f t="shared" si="183"/>
        <v>1.4137857028751692E-3</v>
      </c>
      <c r="AU97" s="65" t="e">
        <f t="shared" si="183"/>
        <v>#NUM!</v>
      </c>
      <c r="AV97" s="65" t="e">
        <f t="shared" si="183"/>
        <v>#NUM!</v>
      </c>
      <c r="AW97" s="65" t="e">
        <f t="shared" si="183"/>
        <v>#NUM!</v>
      </c>
      <c r="AX97" s="65" t="e">
        <f t="shared" si="183"/>
        <v>#NUM!</v>
      </c>
      <c r="AY97" s="65" t="e">
        <f t="shared" si="183"/>
        <v>#NUM!</v>
      </c>
      <c r="AZ97" s="65" t="e">
        <f t="shared" si="183"/>
        <v>#NUM!</v>
      </c>
      <c r="BA97" s="65" t="e">
        <f t="shared" si="183"/>
        <v>#NUM!</v>
      </c>
      <c r="BB97" s="65" t="e">
        <f t="shared" si="183"/>
        <v>#NUM!</v>
      </c>
      <c r="BC97" s="65" t="e">
        <f t="shared" si="183"/>
        <v>#NUM!</v>
      </c>
      <c r="BD97" s="65" t="e">
        <f t="shared" si="183"/>
        <v>#NUM!</v>
      </c>
      <c r="BE97" s="65" t="e">
        <f t="shared" si="183"/>
        <v>#NUM!</v>
      </c>
      <c r="BF97" s="65" t="e">
        <f t="shared" si="183"/>
        <v>#NUM!</v>
      </c>
      <c r="BG97" s="65" t="e">
        <f t="shared" si="183"/>
        <v>#NUM!</v>
      </c>
      <c r="BH97" s="65" t="e">
        <f t="shared" si="183"/>
        <v>#NUM!</v>
      </c>
      <c r="BI97" s="5">
        <f t="shared" si="141"/>
        <v>7.7608807331325931</v>
      </c>
    </row>
    <row r="98" spans="4:61" s="1" customFormat="1">
      <c r="D98" s="5"/>
      <c r="E98" s="5"/>
      <c r="F98" s="5"/>
      <c r="G98" s="5"/>
      <c r="H98" s="5"/>
      <c r="O98" s="3"/>
      <c r="P98" s="65">
        <v>43.5</v>
      </c>
      <c r="Q98" s="65">
        <f t="shared" si="136"/>
        <v>1.027292170790242E-136</v>
      </c>
      <c r="R98" s="65">
        <f t="shared" si="137"/>
        <v>1</v>
      </c>
      <c r="S98" s="65">
        <f t="shared" ref="S98:AL98" si="184">R98+(($B$5*$P98)^S$10)/FACT(S$10)</f>
        <v>344.65000000000003</v>
      </c>
      <c r="T98" s="65">
        <f t="shared" si="184"/>
        <v>59392.311250000013</v>
      </c>
      <c r="U98" s="65">
        <f t="shared" si="184"/>
        <v>6823301.9074375024</v>
      </c>
      <c r="V98" s="65">
        <f t="shared" si="184"/>
        <v>587927685.0898962</v>
      </c>
      <c r="W98" s="65">
        <f t="shared" si="184"/>
        <v>40527231941.220291</v>
      </c>
      <c r="X98" s="65">
        <f t="shared" si="184"/>
        <v>2328050883211.0889</v>
      </c>
      <c r="Y98" s="65">
        <f t="shared" si="184"/>
        <v>114629122705909.73</v>
      </c>
      <c r="Z98" s="65">
        <f t="shared" si="184"/>
        <v>4938662039189709</v>
      </c>
      <c r="AA98" s="65">
        <f t="shared" si="184"/>
        <v>1.8913631890026275E+17</v>
      </c>
      <c r="AB98" s="65">
        <f t="shared" si="184"/>
        <v>6.5190887969310392E+18</v>
      </c>
      <c r="AC98" s="65">
        <f t="shared" si="184"/>
        <v>2.0427255871286526E+20</v>
      </c>
      <c r="AD98" s="65">
        <f t="shared" si="184"/>
        <v>5.8674375534304318E+21</v>
      </c>
      <c r="AE98" s="65">
        <f t="shared" si="184"/>
        <v>1.5557102604840671E+23</v>
      </c>
      <c r="AF98" s="65">
        <f t="shared" si="184"/>
        <v>3.8302594679268792E+24</v>
      </c>
      <c r="AG98" s="65">
        <f t="shared" si="184"/>
        <v>8.8017371671362699E+25</v>
      </c>
      <c r="AH98" s="65">
        <f t="shared" si="184"/>
        <v>1.8961986909657825E+27</v>
      </c>
      <c r="AI98" s="65">
        <f t="shared" si="184"/>
        <v>3.844805224246739E+28</v>
      </c>
      <c r="AJ98" s="65">
        <f t="shared" si="184"/>
        <v>7.3628385629655239E+29</v>
      </c>
      <c r="AK98" s="65">
        <f t="shared" si="184"/>
        <v>1.3357929859622151E+31</v>
      </c>
      <c r="AL98" s="65">
        <f t="shared" si="184"/>
        <v>2.3022936231176424E+32</v>
      </c>
      <c r="AM98" s="65">
        <f t="shared" si="139"/>
        <v>1</v>
      </c>
      <c r="AN98" s="65">
        <f t="shared" si="134"/>
        <v>1.3888888888888889E-3</v>
      </c>
      <c r="AO98" s="65">
        <f t="shared" ref="AO98:BH98" si="185">AN98+1/((FACT($B$4-1-AO$10))*(($B$5*$P98)^AO$10))</f>
        <v>1.4131383675250982E-3</v>
      </c>
      <c r="AP98" s="65">
        <f t="shared" si="185"/>
        <v>1.4134911898535749E-3</v>
      </c>
      <c r="AQ98" s="65">
        <f t="shared" si="185"/>
        <v>1.4134952966171829E-3</v>
      </c>
      <c r="AR98" s="65">
        <f t="shared" si="185"/>
        <v>1.4134953324684584E-3</v>
      </c>
      <c r="AS98" s="65">
        <f t="shared" si="185"/>
        <v>1.4134953326771084E-3</v>
      </c>
      <c r="AT98" s="65">
        <f t="shared" si="185"/>
        <v>1.4134953326777155E-3</v>
      </c>
      <c r="AU98" s="65" t="e">
        <f t="shared" si="185"/>
        <v>#NUM!</v>
      </c>
      <c r="AV98" s="65" t="e">
        <f t="shared" si="185"/>
        <v>#NUM!</v>
      </c>
      <c r="AW98" s="65" t="e">
        <f t="shared" si="185"/>
        <v>#NUM!</v>
      </c>
      <c r="AX98" s="65" t="e">
        <f t="shared" si="185"/>
        <v>#NUM!</v>
      </c>
      <c r="AY98" s="65" t="e">
        <f t="shared" si="185"/>
        <v>#NUM!</v>
      </c>
      <c r="AZ98" s="65" t="e">
        <f t="shared" si="185"/>
        <v>#NUM!</v>
      </c>
      <c r="BA98" s="65" t="e">
        <f t="shared" si="185"/>
        <v>#NUM!</v>
      </c>
      <c r="BB98" s="65" t="e">
        <f t="shared" si="185"/>
        <v>#NUM!</v>
      </c>
      <c r="BC98" s="65" t="e">
        <f t="shared" si="185"/>
        <v>#NUM!</v>
      </c>
      <c r="BD98" s="65" t="e">
        <f t="shared" si="185"/>
        <v>#NUM!</v>
      </c>
      <c r="BE98" s="65" t="e">
        <f t="shared" si="185"/>
        <v>#NUM!</v>
      </c>
      <c r="BF98" s="65" t="e">
        <f t="shared" si="185"/>
        <v>#NUM!</v>
      </c>
      <c r="BG98" s="65" t="e">
        <f t="shared" si="185"/>
        <v>#NUM!</v>
      </c>
      <c r="BH98" s="65" t="e">
        <f t="shared" si="185"/>
        <v>#NUM!</v>
      </c>
      <c r="BI98" s="5">
        <f t="shared" si="141"/>
        <v>7.7624750280827062</v>
      </c>
    </row>
    <row r="99" spans="4:61" s="1" customFormat="1">
      <c r="D99" s="5"/>
      <c r="E99" s="5"/>
      <c r="F99" s="5"/>
      <c r="G99" s="5"/>
      <c r="H99" s="5"/>
      <c r="O99" s="3"/>
      <c r="P99" s="66">
        <v>44</v>
      </c>
      <c r="Q99" s="65">
        <f t="shared" si="136"/>
        <v>2.1184162147787073E-138</v>
      </c>
      <c r="R99" s="65">
        <f t="shared" si="137"/>
        <v>1</v>
      </c>
      <c r="S99" s="65">
        <f t="shared" ref="S99:AL99" si="186">R99+(($B$5*$P99)^S$10)/FACT(S$10)</f>
        <v>348.6</v>
      </c>
      <c r="T99" s="65">
        <f t="shared" si="186"/>
        <v>60761.48</v>
      </c>
      <c r="U99" s="65">
        <f t="shared" si="186"/>
        <v>7060600.5093333349</v>
      </c>
      <c r="V99" s="65">
        <f t="shared" si="186"/>
        <v>615346612.15840018</v>
      </c>
      <c r="W99" s="65">
        <f t="shared" si="186"/>
        <v>42903390142.001526</v>
      </c>
      <c r="X99" s="65">
        <f t="shared" si="186"/>
        <v>2492790711970.9131</v>
      </c>
      <c r="Y99" s="65">
        <f t="shared" si="186"/>
        <v>124147195435932.3</v>
      </c>
      <c r="Z99" s="65">
        <f t="shared" si="186"/>
        <v>5410031080692055</v>
      </c>
      <c r="AA99" s="65">
        <f t="shared" si="186"/>
        <v>2.0956261313791744E+17</v>
      </c>
      <c r="AB99" s="65">
        <f t="shared" si="186"/>
        <v>7.3059063654470717E+18</v>
      </c>
      <c r="AC99" s="65">
        <f t="shared" si="186"/>
        <v>2.3155036893841637E+20</v>
      </c>
      <c r="AD99" s="65">
        <f t="shared" si="186"/>
        <v>6.7271649681354271E+21</v>
      </c>
      <c r="AE99" s="65">
        <f t="shared" si="186"/>
        <v>1.8040990609743395E+23</v>
      </c>
      <c r="AF99" s="65">
        <f t="shared" si="186"/>
        <v>4.4927042501363041E+24</v>
      </c>
      <c r="AG99" s="65">
        <f t="shared" si="186"/>
        <v>1.0442293851599705E+26</v>
      </c>
      <c r="AH99" s="65">
        <f t="shared" si="186"/>
        <v>2.2754072779418219E+27</v>
      </c>
      <c r="AI99" s="65">
        <f t="shared" si="186"/>
        <v>4.6665651771142807E+28</v>
      </c>
      <c r="AJ99" s="65">
        <f t="shared" si="186"/>
        <v>9.0389059542873518E+29</v>
      </c>
      <c r="AK99" s="65">
        <f t="shared" si="186"/>
        <v>1.6586595354132902E+31</v>
      </c>
      <c r="AL99" s="65">
        <f t="shared" si="186"/>
        <v>2.8915200406041132E+32</v>
      </c>
      <c r="AM99" s="65">
        <f t="shared" si="139"/>
        <v>1</v>
      </c>
      <c r="AN99" s="65">
        <f t="shared" si="134"/>
        <v>1.3888888888888889E-3</v>
      </c>
      <c r="AO99" s="65">
        <f t="shared" ref="AO99:BH99" si="187">AN99+1/((FACT($B$4-1-AO$10))*(($B$5*$P99)^AO$10))</f>
        <v>1.4128628052678686E-3</v>
      </c>
      <c r="AP99" s="65">
        <f t="shared" si="187"/>
        <v>1.4132076544677965E-3</v>
      </c>
      <c r="AQ99" s="65">
        <f t="shared" si="187"/>
        <v>1.4132116228130201E-3</v>
      </c>
      <c r="AR99" s="65">
        <f t="shared" si="187"/>
        <v>1.4132116570622596E-3</v>
      </c>
      <c r="AS99" s="65">
        <f t="shared" si="187"/>
        <v>1.4132116572593207E-3</v>
      </c>
      <c r="AT99" s="65">
        <f t="shared" si="187"/>
        <v>1.4132116572598875E-3</v>
      </c>
      <c r="AU99" s="65" t="e">
        <f t="shared" si="187"/>
        <v>#NUM!</v>
      </c>
      <c r="AV99" s="65" t="e">
        <f t="shared" si="187"/>
        <v>#NUM!</v>
      </c>
      <c r="AW99" s="65" t="e">
        <f t="shared" si="187"/>
        <v>#NUM!</v>
      </c>
      <c r="AX99" s="65" t="e">
        <f t="shared" si="187"/>
        <v>#NUM!</v>
      </c>
      <c r="AY99" s="65" t="e">
        <f t="shared" si="187"/>
        <v>#NUM!</v>
      </c>
      <c r="AZ99" s="65" t="e">
        <f t="shared" si="187"/>
        <v>#NUM!</v>
      </c>
      <c r="BA99" s="65" t="e">
        <f t="shared" si="187"/>
        <v>#NUM!</v>
      </c>
      <c r="BB99" s="65" t="e">
        <f t="shared" si="187"/>
        <v>#NUM!</v>
      </c>
      <c r="BC99" s="65" t="e">
        <f t="shared" si="187"/>
        <v>#NUM!</v>
      </c>
      <c r="BD99" s="65" t="e">
        <f t="shared" si="187"/>
        <v>#NUM!</v>
      </c>
      <c r="BE99" s="65" t="e">
        <f t="shared" si="187"/>
        <v>#NUM!</v>
      </c>
      <c r="BF99" s="65" t="e">
        <f t="shared" si="187"/>
        <v>#NUM!</v>
      </c>
      <c r="BG99" s="65" t="e">
        <f t="shared" si="187"/>
        <v>#NUM!</v>
      </c>
      <c r="BH99" s="65" t="e">
        <f t="shared" si="187"/>
        <v>#NUM!</v>
      </c>
      <c r="BI99" s="5">
        <f t="shared" si="141"/>
        <v>7.7640331976149604</v>
      </c>
    </row>
    <row r="100" spans="4:61" s="1" customFormat="1">
      <c r="D100" s="5"/>
      <c r="E100" s="5"/>
      <c r="F100" s="5"/>
      <c r="G100" s="5"/>
      <c r="H100" s="5"/>
      <c r="O100" s="3"/>
      <c r="P100" s="65">
        <v>44.5</v>
      </c>
      <c r="Q100" s="65">
        <f t="shared" si="136"/>
        <v>4.3650788728086278E-140</v>
      </c>
      <c r="R100" s="65">
        <f t="shared" si="137"/>
        <v>1</v>
      </c>
      <c r="S100" s="65">
        <f t="shared" ref="S100:AL100" si="188">R100+(($B$5*$P100)^S$10)/FACT(S$10)</f>
        <v>352.55</v>
      </c>
      <c r="T100" s="65">
        <f t="shared" si="188"/>
        <v>62146.251250000008</v>
      </c>
      <c r="U100" s="65">
        <f t="shared" si="188"/>
        <v>7303338.1427291678</v>
      </c>
      <c r="V100" s="65">
        <f t="shared" si="188"/>
        <v>643713590.50510454</v>
      </c>
      <c r="W100" s="65">
        <f t="shared" si="188"/>
        <v>45389718434.103714</v>
      </c>
      <c r="X100" s="65">
        <f t="shared" si="188"/>
        <v>2667132718895.2856</v>
      </c>
      <c r="Y100" s="65">
        <f t="shared" si="188"/>
        <v>134334811549199.39</v>
      </c>
      <c r="Z100" s="65">
        <f t="shared" si="188"/>
        <v>5920306373148374</v>
      </c>
      <c r="AA100" s="65">
        <f t="shared" si="188"/>
        <v>2.3192678442650282E+17</v>
      </c>
      <c r="AB100" s="65">
        <f t="shared" si="188"/>
        <v>8.1771845203921797E+18</v>
      </c>
      <c r="AC100" s="65">
        <f t="shared" si="188"/>
        <v>2.6210039880027705E+20</v>
      </c>
      <c r="AD100" s="65">
        <f t="shared" si="188"/>
        <v>7.7009925638080713E+21</v>
      </c>
      <c r="AE100" s="65">
        <f t="shared" si="188"/>
        <v>2.0886580337984574E+23</v>
      </c>
      <c r="AF100" s="65">
        <f t="shared" si="188"/>
        <v>5.2602578921211356E+24</v>
      </c>
      <c r="AG100" s="65">
        <f t="shared" si="188"/>
        <v>1.2364805047858785E+26</v>
      </c>
      <c r="AH100" s="65">
        <f t="shared" si="188"/>
        <v>2.7248498307143602E+27</v>
      </c>
      <c r="AI100" s="65">
        <f t="shared" si="188"/>
        <v>5.6516172527295891E+28</v>
      </c>
      <c r="AJ100" s="65">
        <f t="shared" si="188"/>
        <v>1.1070905888596978E+30</v>
      </c>
      <c r="AK100" s="65">
        <f t="shared" si="188"/>
        <v>2.05454819605258E+31</v>
      </c>
      <c r="AL100" s="65">
        <f t="shared" si="188"/>
        <v>3.6222380629598672E+32</v>
      </c>
      <c r="AM100" s="65">
        <f t="shared" si="139"/>
        <v>1</v>
      </c>
      <c r="AN100" s="65">
        <f t="shared" si="134"/>
        <v>1.3888888888888889E-3</v>
      </c>
      <c r="AO100" s="65">
        <f t="shared" ref="AO100:BH100" si="189">AN100+1/((FACT($B$4-1-AO$10))*(($B$5*$P100)^AO$10))</f>
        <v>1.4125934354209137E-3</v>
      </c>
      <c r="AP100" s="65">
        <f t="shared" si="189"/>
        <v>1.412930578736687E-3</v>
      </c>
      <c r="AQ100" s="65">
        <f t="shared" si="189"/>
        <v>1.4129344148148071E-3</v>
      </c>
      <c r="AR100" s="65">
        <f t="shared" si="189"/>
        <v>1.4129344475505043E-3</v>
      </c>
      <c r="AS100" s="65">
        <f t="shared" si="189"/>
        <v>1.4129344477367407E-3</v>
      </c>
      <c r="AT100" s="65">
        <f t="shared" si="189"/>
        <v>1.4129344477372705E-3</v>
      </c>
      <c r="AU100" s="65" t="e">
        <f t="shared" si="189"/>
        <v>#NUM!</v>
      </c>
      <c r="AV100" s="65" t="e">
        <f t="shared" si="189"/>
        <v>#NUM!</v>
      </c>
      <c r="AW100" s="65" t="e">
        <f t="shared" si="189"/>
        <v>#NUM!</v>
      </c>
      <c r="AX100" s="65" t="e">
        <f t="shared" si="189"/>
        <v>#NUM!</v>
      </c>
      <c r="AY100" s="65" t="e">
        <f t="shared" si="189"/>
        <v>#NUM!</v>
      </c>
      <c r="AZ100" s="65" t="e">
        <f t="shared" si="189"/>
        <v>#NUM!</v>
      </c>
      <c r="BA100" s="65" t="e">
        <f t="shared" si="189"/>
        <v>#NUM!</v>
      </c>
      <c r="BB100" s="65" t="e">
        <f t="shared" si="189"/>
        <v>#NUM!</v>
      </c>
      <c r="BC100" s="65" t="e">
        <f t="shared" si="189"/>
        <v>#NUM!</v>
      </c>
      <c r="BD100" s="65" t="e">
        <f t="shared" si="189"/>
        <v>#NUM!</v>
      </c>
      <c r="BE100" s="65" t="e">
        <f t="shared" si="189"/>
        <v>#NUM!</v>
      </c>
      <c r="BF100" s="65" t="e">
        <f t="shared" si="189"/>
        <v>#NUM!</v>
      </c>
      <c r="BG100" s="65" t="e">
        <f t="shared" si="189"/>
        <v>#NUM!</v>
      </c>
      <c r="BH100" s="65" t="e">
        <f t="shared" si="189"/>
        <v>#NUM!</v>
      </c>
      <c r="BI100" s="5">
        <f t="shared" si="141"/>
        <v>7.7655564557814962</v>
      </c>
    </row>
    <row r="101" spans="4:61" s="1" customFormat="1">
      <c r="D101" s="5"/>
      <c r="E101" s="5"/>
      <c r="F101" s="5"/>
      <c r="G101" s="5"/>
      <c r="H101" s="5"/>
      <c r="O101" s="3"/>
      <c r="P101" s="66">
        <v>45</v>
      </c>
      <c r="Q101" s="65">
        <f t="shared" si="136"/>
        <v>8.98760358180375E-142</v>
      </c>
      <c r="R101" s="65">
        <f t="shared" si="137"/>
        <v>1</v>
      </c>
      <c r="S101" s="65">
        <f t="shared" ref="S101:AL101" si="190">R101+(($B$5*$P101)^S$10)/FACT(S$10)</f>
        <v>356.5</v>
      </c>
      <c r="T101" s="65">
        <f t="shared" si="190"/>
        <v>63546.625</v>
      </c>
      <c r="U101" s="65">
        <f t="shared" si="190"/>
        <v>7551576.4375</v>
      </c>
      <c r="V101" s="65">
        <f t="shared" si="190"/>
        <v>673050226.0234375</v>
      </c>
      <c r="W101" s="65">
        <f t="shared" si="190"/>
        <v>47990004211.583595</v>
      </c>
      <c r="X101" s="65">
        <f t="shared" si="190"/>
        <v>2851519527856.0229</v>
      </c>
      <c r="Y101" s="65">
        <f t="shared" si="190"/>
        <v>145230768907227.22</v>
      </c>
      <c r="Z101" s="65">
        <f t="shared" si="190"/>
        <v>6472208663203033</v>
      </c>
      <c r="AA101" s="65">
        <f t="shared" si="190"/>
        <v>2.5638783548788739E+17</v>
      </c>
      <c r="AB101" s="65">
        <f t="shared" si="190"/>
        <v>9.1408883691054162E+18</v>
      </c>
      <c r="AC101" s="65">
        <f t="shared" si="190"/>
        <v>2.9627179197829009E+20</v>
      </c>
      <c r="AD101" s="65">
        <f t="shared" si="190"/>
        <v>8.8025248114003862E+21</v>
      </c>
      <c r="AE101" s="65">
        <f t="shared" si="190"/>
        <v>2.4141582853482769E+23</v>
      </c>
      <c r="AF101" s="65">
        <f t="shared" si="190"/>
        <v>6.148132219511857E+24</v>
      </c>
      <c r="AG101" s="65">
        <f t="shared" si="190"/>
        <v>1.4613731068566747E+26</v>
      </c>
      <c r="AH101" s="65">
        <f t="shared" si="190"/>
        <v>3.2565218697305624E+27</v>
      </c>
      <c r="AI101" s="65">
        <f t="shared" si="190"/>
        <v>6.8300151913287029E+28</v>
      </c>
      <c r="AJ101" s="65">
        <f t="shared" si="190"/>
        <v>1.3529118452735275E+30</v>
      </c>
      <c r="AK101" s="65">
        <f t="shared" si="190"/>
        <v>2.538867273946118E+31</v>
      </c>
      <c r="AL101" s="65">
        <f t="shared" si="190"/>
        <v>4.5262432263364675E+32</v>
      </c>
      <c r="AM101" s="65">
        <f t="shared" si="139"/>
        <v>1</v>
      </c>
      <c r="AN101" s="65">
        <f t="shared" si="134"/>
        <v>1.3888888888888889E-3</v>
      </c>
      <c r="AO101" s="65">
        <f t="shared" ref="AO101:BH101" si="191">AN101+1/((FACT($B$4-1-AO$10))*(($B$5*$P101)^AO$10))</f>
        <v>1.412330051570558E-3</v>
      </c>
      <c r="AP101" s="65">
        <f t="shared" si="191"/>
        <v>1.412659744435279E-3</v>
      </c>
      <c r="AQ101" s="65">
        <f t="shared" si="191"/>
        <v>1.4126634540596358E-3</v>
      </c>
      <c r="AR101" s="65">
        <f t="shared" si="191"/>
        <v>1.4126634853644827E-3</v>
      </c>
      <c r="AS101" s="65">
        <f t="shared" si="191"/>
        <v>1.4126634855406001E-3</v>
      </c>
      <c r="AT101" s="65">
        <f t="shared" si="191"/>
        <v>1.4126634855410956E-3</v>
      </c>
      <c r="AU101" s="65" t="e">
        <f t="shared" si="191"/>
        <v>#NUM!</v>
      </c>
      <c r="AV101" s="65" t="e">
        <f t="shared" si="191"/>
        <v>#NUM!</v>
      </c>
      <c r="AW101" s="65" t="e">
        <f t="shared" si="191"/>
        <v>#NUM!</v>
      </c>
      <c r="AX101" s="65" t="e">
        <f t="shared" si="191"/>
        <v>#NUM!</v>
      </c>
      <c r="AY101" s="65" t="e">
        <f t="shared" si="191"/>
        <v>#NUM!</v>
      </c>
      <c r="AZ101" s="65" t="e">
        <f t="shared" si="191"/>
        <v>#NUM!</v>
      </c>
      <c r="BA101" s="65" t="e">
        <f t="shared" si="191"/>
        <v>#NUM!</v>
      </c>
      <c r="BB101" s="65" t="e">
        <f t="shared" si="191"/>
        <v>#NUM!</v>
      </c>
      <c r="BC101" s="65" t="e">
        <f t="shared" si="191"/>
        <v>#NUM!</v>
      </c>
      <c r="BD101" s="65" t="e">
        <f t="shared" si="191"/>
        <v>#NUM!</v>
      </c>
      <c r="BE101" s="65" t="e">
        <f t="shared" si="191"/>
        <v>#NUM!</v>
      </c>
      <c r="BF101" s="65" t="e">
        <f t="shared" si="191"/>
        <v>#NUM!</v>
      </c>
      <c r="BG101" s="65" t="e">
        <f t="shared" si="191"/>
        <v>#NUM!</v>
      </c>
      <c r="BH101" s="65" t="e">
        <f t="shared" si="191"/>
        <v>#NUM!</v>
      </c>
      <c r="BI101" s="5">
        <f t="shared" si="141"/>
        <v>7.7670459628391315</v>
      </c>
    </row>
    <row r="102" spans="4:61" s="1" customFormat="1">
      <c r="D102" s="5"/>
      <c r="E102" s="5"/>
      <c r="F102" s="5"/>
      <c r="G102" s="5"/>
      <c r="H102" s="5"/>
      <c r="O102" s="3"/>
      <c r="P102" s="65">
        <v>45.5</v>
      </c>
      <c r="Q102" s="65">
        <f t="shared" si="136"/>
        <v>1.8491579220414177E-143</v>
      </c>
      <c r="R102" s="65">
        <f t="shared" si="137"/>
        <v>1</v>
      </c>
      <c r="S102" s="65">
        <f t="shared" ref="S102:AL102" si="192">R102+(($B$5*$P102)^S$10)/FACT(S$10)</f>
        <v>360.45</v>
      </c>
      <c r="T102" s="65">
        <f t="shared" si="192"/>
        <v>64962.601249999992</v>
      </c>
      <c r="U102" s="65">
        <f t="shared" si="192"/>
        <v>7805377.023520832</v>
      </c>
      <c r="V102" s="65">
        <f t="shared" si="192"/>
        <v>703378368.04483342</v>
      </c>
      <c r="W102" s="65">
        <f t="shared" si="192"/>
        <v>50708120692.566994</v>
      </c>
      <c r="X102" s="65">
        <f t="shared" si="192"/>
        <v>3046408892117.4819</v>
      </c>
      <c r="Y102" s="65">
        <f t="shared" si="192"/>
        <v>156875643504786.84</v>
      </c>
      <c r="Z102" s="65">
        <f t="shared" si="192"/>
        <v>7068615441195288</v>
      </c>
      <c r="AA102" s="65">
        <f t="shared" si="192"/>
        <v>2.8311582325006762E+17</v>
      </c>
      <c r="AB102" s="65">
        <f t="shared" si="192"/>
        <v>1.0205632707939981E+19</v>
      </c>
      <c r="AC102" s="65">
        <f t="shared" si="192"/>
        <v>3.344464230899208E+20</v>
      </c>
      <c r="AD102" s="65">
        <f t="shared" si="192"/>
        <v>1.0046809098323505E+22</v>
      </c>
      <c r="AE102" s="65">
        <f t="shared" si="192"/>
        <v>2.7859363706853207E+23</v>
      </c>
      <c r="AF102" s="65">
        <f t="shared" si="192"/>
        <v>7.1735334452036382E+24</v>
      </c>
      <c r="AG102" s="65">
        <f t="shared" si="192"/>
        <v>1.7239927438081458E+26</v>
      </c>
      <c r="AH102" s="65">
        <f t="shared" si="192"/>
        <v>3.8842988105873981E+27</v>
      </c>
      <c r="AI102" s="65">
        <f t="shared" si="192"/>
        <v>8.2369139298202471E+28</v>
      </c>
      <c r="AJ102" s="65">
        <f t="shared" si="192"/>
        <v>1.6496678011467158E+30</v>
      </c>
      <c r="AK102" s="65">
        <f t="shared" si="192"/>
        <v>3.1300483801222927E+31</v>
      </c>
      <c r="AL102" s="65">
        <f t="shared" si="192"/>
        <v>5.6419977436259266E+32</v>
      </c>
      <c r="AM102" s="65">
        <f t="shared" si="139"/>
        <v>1</v>
      </c>
      <c r="AN102" s="65">
        <f t="shared" si="134"/>
        <v>1.3888888888888889E-3</v>
      </c>
      <c r="AO102" s="65">
        <f t="shared" ref="AO102:BH102" si="193">AN102+1/((FACT($B$4-1-AO$10))*(($B$5*$P102)^AO$10))</f>
        <v>1.412072456376254E-3</v>
      </c>
      <c r="AP102" s="65">
        <f t="shared" si="193"/>
        <v>1.4123949430571187E-3</v>
      </c>
      <c r="AQ102" s="65">
        <f t="shared" si="193"/>
        <v>1.412398531725149E-3</v>
      </c>
      <c r="AR102" s="65">
        <f t="shared" si="193"/>
        <v>1.4123985616764749E-3</v>
      </c>
      <c r="AS102" s="65">
        <f t="shared" si="193"/>
        <v>1.4123985618431257E-3</v>
      </c>
      <c r="AT102" s="65">
        <f t="shared" si="193"/>
        <v>1.4123985618435893E-3</v>
      </c>
      <c r="AU102" s="65" t="e">
        <f t="shared" si="193"/>
        <v>#NUM!</v>
      </c>
      <c r="AV102" s="65" t="e">
        <f t="shared" si="193"/>
        <v>#NUM!</v>
      </c>
      <c r="AW102" s="65" t="e">
        <f t="shared" si="193"/>
        <v>#NUM!</v>
      </c>
      <c r="AX102" s="65" t="e">
        <f t="shared" si="193"/>
        <v>#NUM!</v>
      </c>
      <c r="AY102" s="65" t="e">
        <f t="shared" si="193"/>
        <v>#NUM!</v>
      </c>
      <c r="AZ102" s="65" t="e">
        <f t="shared" si="193"/>
        <v>#NUM!</v>
      </c>
      <c r="BA102" s="65" t="e">
        <f t="shared" si="193"/>
        <v>#NUM!</v>
      </c>
      <c r="BB102" s="65" t="e">
        <f t="shared" si="193"/>
        <v>#NUM!</v>
      </c>
      <c r="BC102" s="65" t="e">
        <f t="shared" si="193"/>
        <v>#NUM!</v>
      </c>
      <c r="BD102" s="65" t="e">
        <f t="shared" si="193"/>
        <v>#NUM!</v>
      </c>
      <c r="BE102" s="65" t="e">
        <f t="shared" si="193"/>
        <v>#NUM!</v>
      </c>
      <c r="BF102" s="65" t="e">
        <f t="shared" si="193"/>
        <v>#NUM!</v>
      </c>
      <c r="BG102" s="65" t="e">
        <f t="shared" si="193"/>
        <v>#NUM!</v>
      </c>
      <c r="BH102" s="65" t="e">
        <f t="shared" si="193"/>
        <v>#NUM!</v>
      </c>
      <c r="BI102" s="5">
        <f t="shared" si="141"/>
        <v>7.7685028281962385</v>
      </c>
    </row>
    <row r="103" spans="4:61" s="1" customFormat="1">
      <c r="D103" s="5"/>
      <c r="E103" s="5"/>
      <c r="F103" s="5"/>
      <c r="G103" s="5"/>
      <c r="H103" s="5"/>
      <c r="O103" s="3"/>
      <c r="P103" s="66">
        <v>46</v>
      </c>
      <c r="Q103" s="65">
        <f t="shared" si="136"/>
        <v>3.8018012492031554E-145</v>
      </c>
      <c r="R103" s="65">
        <f t="shared" si="137"/>
        <v>1</v>
      </c>
      <c r="S103" s="65">
        <f t="shared" ref="S103:AL103" si="194">R103+(($B$5*$P103)^S$10)/FACT(S$10)</f>
        <v>364.40000000000003</v>
      </c>
      <c r="T103" s="65">
        <f t="shared" si="194"/>
        <v>66394.180000000008</v>
      </c>
      <c r="U103" s="65">
        <f t="shared" si="194"/>
        <v>8064801.5306666689</v>
      </c>
      <c r="V103" s="65">
        <f t="shared" si="194"/>
        <v>734720109.33873367</v>
      </c>
      <c r="W103" s="65">
        <f t="shared" si="194"/>
        <v>53548027880.829056</v>
      </c>
      <c r="X103" s="65">
        <f t="shared" si="194"/>
        <v>3252274035240.7598</v>
      </c>
      <c r="Y103" s="65">
        <f t="shared" si="194"/>
        <v>169311849903040.59</v>
      </c>
      <c r="Z103" s="65">
        <f t="shared" si="194"/>
        <v>7712568083697850</v>
      </c>
      <c r="AA103" s="65">
        <f t="shared" si="194"/>
        <v>3.1229249201270163E+17</v>
      </c>
      <c r="AB103" s="65">
        <f t="shared" si="194"/>
        <v>1.13807269275927E+19</v>
      </c>
      <c r="AC103" s="65">
        <f t="shared" si="194"/>
        <v>3.7704155182666285E+20</v>
      </c>
      <c r="AD103" s="65">
        <f t="shared" si="194"/>
        <v>1.1450470199186837E+22</v>
      </c>
      <c r="AE103" s="65">
        <f t="shared" si="194"/>
        <v>3.2099539100308592E+23</v>
      </c>
      <c r="AF103" s="65">
        <f t="shared" si="194"/>
        <v>8.3558971210128681E+24</v>
      </c>
      <c r="AG103" s="65">
        <f t="shared" si="194"/>
        <v>2.0301478303338321E+26</v>
      </c>
      <c r="AH103" s="65">
        <f t="shared" si="194"/>
        <v>4.6242047293180954E+27</v>
      </c>
      <c r="AI103" s="65">
        <f t="shared" si="194"/>
        <v>9.9133641581074836E+28</v>
      </c>
      <c r="AJ103" s="65">
        <f t="shared" si="194"/>
        <v>2.007174161132653E+30</v>
      </c>
      <c r="AK103" s="65">
        <f t="shared" si="194"/>
        <v>3.8500959677187575E+31</v>
      </c>
      <c r="AL103" s="65">
        <f t="shared" si="194"/>
        <v>7.0159304250390567E+32</v>
      </c>
      <c r="AM103" s="65">
        <f t="shared" si="139"/>
        <v>1</v>
      </c>
      <c r="AN103" s="65">
        <f t="shared" si="134"/>
        <v>1.3888888888888889E-3</v>
      </c>
      <c r="AO103" s="65">
        <f t="shared" ref="AO103:BH103" si="195">AN103+1/((FACT($B$4-1-AO$10))*(($B$5*$P103)^AO$10))</f>
        <v>1.4118204610774781E-3</v>
      </c>
      <c r="AP103" s="65">
        <f t="shared" si="195"/>
        <v>1.4121359752793023E-3</v>
      </c>
      <c r="AQ103" s="65">
        <f t="shared" si="195"/>
        <v>1.4121394481929163E-3</v>
      </c>
      <c r="AR103" s="65">
        <f t="shared" si="195"/>
        <v>1.4121394768630894E-3</v>
      </c>
      <c r="AS103" s="65">
        <f t="shared" si="195"/>
        <v>1.4121394770208778E-3</v>
      </c>
      <c r="AT103" s="65">
        <f t="shared" si="195"/>
        <v>1.412139477021312E-3</v>
      </c>
      <c r="AU103" s="65" t="e">
        <f t="shared" si="195"/>
        <v>#NUM!</v>
      </c>
      <c r="AV103" s="65" t="e">
        <f t="shared" si="195"/>
        <v>#NUM!</v>
      </c>
      <c r="AW103" s="65" t="e">
        <f t="shared" si="195"/>
        <v>#NUM!</v>
      </c>
      <c r="AX103" s="65" t="e">
        <f t="shared" si="195"/>
        <v>#NUM!</v>
      </c>
      <c r="AY103" s="65" t="e">
        <f t="shared" si="195"/>
        <v>#NUM!</v>
      </c>
      <c r="AZ103" s="65" t="e">
        <f t="shared" si="195"/>
        <v>#NUM!</v>
      </c>
      <c r="BA103" s="65" t="e">
        <f t="shared" si="195"/>
        <v>#NUM!</v>
      </c>
      <c r="BB103" s="65" t="e">
        <f t="shared" si="195"/>
        <v>#NUM!</v>
      </c>
      <c r="BC103" s="65" t="e">
        <f t="shared" si="195"/>
        <v>#NUM!</v>
      </c>
      <c r="BD103" s="65" t="e">
        <f t="shared" si="195"/>
        <v>#NUM!</v>
      </c>
      <c r="BE103" s="65" t="e">
        <f t="shared" si="195"/>
        <v>#NUM!</v>
      </c>
      <c r="BF103" s="65" t="e">
        <f t="shared" si="195"/>
        <v>#NUM!</v>
      </c>
      <c r="BG103" s="65" t="e">
        <f t="shared" si="195"/>
        <v>#NUM!</v>
      </c>
      <c r="BH103" s="65" t="e">
        <f t="shared" si="195"/>
        <v>#NUM!</v>
      </c>
      <c r="BI103" s="5">
        <f t="shared" si="141"/>
        <v>7.7699281131679818</v>
      </c>
    </row>
    <row r="104" spans="4:61" s="1" customFormat="1">
      <c r="D104" s="5"/>
      <c r="E104" s="5"/>
      <c r="F104" s="5"/>
      <c r="G104" s="5"/>
      <c r="H104" s="5"/>
      <c r="O104" s="3"/>
      <c r="P104" s="65">
        <v>46.5</v>
      </c>
      <c r="Q104" s="65">
        <f t="shared" si="136"/>
        <v>7.8108254523227986E-147</v>
      </c>
      <c r="R104" s="65">
        <f t="shared" si="137"/>
        <v>1</v>
      </c>
      <c r="S104" s="65">
        <f t="shared" ref="S104:AL104" si="196">R104+(($B$5*$P104)^S$10)/FACT(S$10)</f>
        <v>368.35</v>
      </c>
      <c r="T104" s="65">
        <f t="shared" si="196"/>
        <v>67841.361250000016</v>
      </c>
      <c r="U104" s="65">
        <f t="shared" si="196"/>
        <v>8329911.5888125021</v>
      </c>
      <c r="V104" s="65">
        <f t="shared" si="196"/>
        <v>767097786.11258376</v>
      </c>
      <c r="W104" s="65">
        <f t="shared" si="196"/>
        <v>56513773527.374069</v>
      </c>
      <c r="X104" s="65">
        <f t="shared" si="196"/>
        <v>3469603995786.1089</v>
      </c>
      <c r="Y104" s="65">
        <f t="shared" si="196"/>
        <v>182583703016749.81</v>
      </c>
      <c r="Z104" s="65">
        <f t="shared" si="196"/>
        <v>8407279237435629</v>
      </c>
      <c r="AA104" s="65">
        <f t="shared" si="196"/>
        <v>3.441119353006329E+17</v>
      </c>
      <c r="AB104" s="65">
        <f t="shared" si="196"/>
        <v>1.2676222475782185E+19</v>
      </c>
      <c r="AC104" s="65">
        <f t="shared" si="196"/>
        <v>4.2451265947995478E+20</v>
      </c>
      <c r="AD104" s="65">
        <f t="shared" si="196"/>
        <v>1.303185558727019E+22</v>
      </c>
      <c r="AE104" s="65">
        <f t="shared" si="196"/>
        <v>3.6928627285832732E+23</v>
      </c>
      <c r="AF104" s="65">
        <f t="shared" si="196"/>
        <v>9.7171477146099611E+24</v>
      </c>
      <c r="AG104" s="65">
        <f t="shared" si="196"/>
        <v>2.3864627442310748E+26</v>
      </c>
      <c r="AH104" s="65">
        <f t="shared" si="196"/>
        <v>5.4947159429460182E+27</v>
      </c>
      <c r="AI104" s="65">
        <f t="shared" si="196"/>
        <v>1.1907219786835137E+29</v>
      </c>
      <c r="AJ104" s="65">
        <f t="shared" si="196"/>
        <v>2.4369993081626661E+30</v>
      </c>
      <c r="AK104" s="65">
        <f t="shared" si="196"/>
        <v>4.7252290043247754E+31</v>
      </c>
      <c r="AL104" s="65">
        <f t="shared" si="196"/>
        <v>8.7039714261992298E+32</v>
      </c>
      <c r="AM104" s="65">
        <f t="shared" si="139"/>
        <v>1</v>
      </c>
      <c r="AN104" s="65">
        <f t="shared" si="134"/>
        <v>1.3888888888888889E-3</v>
      </c>
      <c r="AO104" s="65">
        <f t="shared" ref="AO104:BH104" si="197">AN104+1/((FACT($B$4-1-AO$10))*(($B$5*$P104)^AO$10))</f>
        <v>1.4115738850324396E-3</v>
      </c>
      <c r="AP104" s="65">
        <f t="shared" si="197"/>
        <v>1.4118826504624594E-3</v>
      </c>
      <c r="AQ104" s="65">
        <f t="shared" si="197"/>
        <v>1.4118860125469023E-3</v>
      </c>
      <c r="AR104" s="65">
        <f t="shared" si="197"/>
        <v>1.4118860400036965E-3</v>
      </c>
      <c r="AS104" s="65">
        <f t="shared" si="197"/>
        <v>1.4118860401531822E-3</v>
      </c>
      <c r="AT104" s="65">
        <f t="shared" si="197"/>
        <v>1.4118860401535892E-3</v>
      </c>
      <c r="AU104" s="65" t="e">
        <f t="shared" si="197"/>
        <v>#NUM!</v>
      </c>
      <c r="AV104" s="65" t="e">
        <f t="shared" si="197"/>
        <v>#NUM!</v>
      </c>
      <c r="AW104" s="65" t="e">
        <f t="shared" si="197"/>
        <v>#NUM!</v>
      </c>
      <c r="AX104" s="65" t="e">
        <f t="shared" si="197"/>
        <v>#NUM!</v>
      </c>
      <c r="AY104" s="65" t="e">
        <f t="shared" si="197"/>
        <v>#NUM!</v>
      </c>
      <c r="AZ104" s="65" t="e">
        <f t="shared" si="197"/>
        <v>#NUM!</v>
      </c>
      <c r="BA104" s="65" t="e">
        <f t="shared" si="197"/>
        <v>#NUM!</v>
      </c>
      <c r="BB104" s="65" t="e">
        <f t="shared" si="197"/>
        <v>#NUM!</v>
      </c>
      <c r="BC104" s="65" t="e">
        <f t="shared" si="197"/>
        <v>#NUM!</v>
      </c>
      <c r="BD104" s="65" t="e">
        <f t="shared" si="197"/>
        <v>#NUM!</v>
      </c>
      <c r="BE104" s="65" t="e">
        <f t="shared" si="197"/>
        <v>#NUM!</v>
      </c>
      <c r="BF104" s="65" t="e">
        <f t="shared" si="197"/>
        <v>#NUM!</v>
      </c>
      <c r="BG104" s="65" t="e">
        <f t="shared" si="197"/>
        <v>#NUM!</v>
      </c>
      <c r="BH104" s="65" t="e">
        <f t="shared" si="197"/>
        <v>#NUM!</v>
      </c>
      <c r="BI104" s="5">
        <f t="shared" si="141"/>
        <v>7.7713228335543505</v>
      </c>
    </row>
    <row r="105" spans="4:61" s="1" customFormat="1">
      <c r="D105" s="5"/>
      <c r="E105" s="5"/>
      <c r="F105" s="5"/>
      <c r="G105" s="5"/>
      <c r="H105" s="5"/>
      <c r="O105" s="3"/>
      <c r="P105" s="66">
        <v>47</v>
      </c>
      <c r="Q105" s="65">
        <f t="shared" si="136"/>
        <v>1.6036262605980231E-148</v>
      </c>
      <c r="R105" s="65">
        <f t="shared" si="137"/>
        <v>1</v>
      </c>
      <c r="S105" s="65">
        <f t="shared" ref="S105:AL105" si="198">R105+(($B$5*$P105)^S$10)/FACT(S$10)</f>
        <v>372.3</v>
      </c>
      <c r="T105" s="65">
        <f t="shared" si="198"/>
        <v>69304.145000000004</v>
      </c>
      <c r="U105" s="65">
        <f t="shared" si="198"/>
        <v>8600768.827833334</v>
      </c>
      <c r="V105" s="65">
        <f t="shared" si="198"/>
        <v>800533978.01183748</v>
      </c>
      <c r="W105" s="65">
        <f t="shared" si="198"/>
        <v>59609494092.015991</v>
      </c>
      <c r="X105" s="65">
        <f t="shared" si="198"/>
        <v>3698903975813.6396</v>
      </c>
      <c r="Y105" s="65">
        <f t="shared" si="198"/>
        <v>196737481270562.03</v>
      </c>
      <c r="Z105" s="65">
        <f t="shared" si="198"/>
        <v>9156140449963072</v>
      </c>
      <c r="AA105" s="65">
        <f t="shared" si="198"/>
        <v>3.787812873694663E+17</v>
      </c>
      <c r="AB105" s="65">
        <f t="shared" si="198"/>
        <v>1.4102962992490621E+19</v>
      </c>
      <c r="AC105" s="65">
        <f t="shared" si="198"/>
        <v>4.7735647818444381E+20</v>
      </c>
      <c r="AD105" s="65">
        <f t="shared" si="198"/>
        <v>1.481119232741546E+22</v>
      </c>
      <c r="AE105" s="65">
        <f t="shared" si="198"/>
        <v>4.2420759623660597E+23</v>
      </c>
      <c r="AF105" s="65">
        <f t="shared" si="198"/>
        <v>1.1281985079913925E+25</v>
      </c>
      <c r="AG105" s="65">
        <f t="shared" si="198"/>
        <v>2.8004817039253978E+26</v>
      </c>
      <c r="AH105" s="65">
        <f t="shared" si="198"/>
        <v>6.5171034583036627E+27</v>
      </c>
      <c r="AI105" s="65">
        <f t="shared" si="198"/>
        <v>1.4274172865838602E+29</v>
      </c>
      <c r="AJ105" s="65">
        <f t="shared" si="198"/>
        <v>2.9527530251467522E+30</v>
      </c>
      <c r="AK105" s="65">
        <f t="shared" si="198"/>
        <v>5.7866289571785183E+31</v>
      </c>
      <c r="AL105" s="65">
        <f t="shared" si="198"/>
        <v>1.0773360955601277E+33</v>
      </c>
      <c r="AM105" s="65">
        <f t="shared" si="139"/>
        <v>1</v>
      </c>
      <c r="AN105" s="65">
        <f t="shared" si="134"/>
        <v>1.3888888888888889E-3</v>
      </c>
      <c r="AO105" s="65">
        <f t="shared" ref="AO105:BH105" si="199">AN105+1/((FACT($B$4-1-AO$10))*(($B$5*$P105)^AO$10))</f>
        <v>1.4113325552862317E-3</v>
      </c>
      <c r="AP105" s="65">
        <f t="shared" si="199"/>
        <v>1.4116347861830448E-3</v>
      </c>
      <c r="AQ105" s="65">
        <f t="shared" si="199"/>
        <v>1.411638042104368E-3</v>
      </c>
      <c r="AR105" s="65">
        <f t="shared" si="199"/>
        <v>1.4116380684113003E-3</v>
      </c>
      <c r="AS105" s="65">
        <f t="shared" si="199"/>
        <v>1.411638068553002E-3</v>
      </c>
      <c r="AT105" s="65">
        <f t="shared" si="199"/>
        <v>1.4116380685533837E-3</v>
      </c>
      <c r="AU105" s="65" t="e">
        <f t="shared" si="199"/>
        <v>#NUM!</v>
      </c>
      <c r="AV105" s="65" t="e">
        <f t="shared" si="199"/>
        <v>#NUM!</v>
      </c>
      <c r="AW105" s="65" t="e">
        <f t="shared" si="199"/>
        <v>#NUM!</v>
      </c>
      <c r="AX105" s="65" t="e">
        <f t="shared" si="199"/>
        <v>#NUM!</v>
      </c>
      <c r="AY105" s="65" t="e">
        <f t="shared" si="199"/>
        <v>#NUM!</v>
      </c>
      <c r="AZ105" s="65" t="e">
        <f t="shared" si="199"/>
        <v>#NUM!</v>
      </c>
      <c r="BA105" s="65" t="e">
        <f t="shared" si="199"/>
        <v>#NUM!</v>
      </c>
      <c r="BB105" s="65" t="e">
        <f t="shared" si="199"/>
        <v>#NUM!</v>
      </c>
      <c r="BC105" s="65" t="e">
        <f t="shared" si="199"/>
        <v>#NUM!</v>
      </c>
      <c r="BD105" s="65" t="e">
        <f t="shared" si="199"/>
        <v>#NUM!</v>
      </c>
      <c r="BE105" s="65" t="e">
        <f t="shared" si="199"/>
        <v>#NUM!</v>
      </c>
      <c r="BF105" s="65" t="e">
        <f t="shared" si="199"/>
        <v>#NUM!</v>
      </c>
      <c r="BG105" s="65" t="e">
        <f t="shared" si="199"/>
        <v>#NUM!</v>
      </c>
      <c r="BH105" s="65" t="e">
        <f t="shared" si="199"/>
        <v>#NUM!</v>
      </c>
      <c r="BI105" s="5">
        <f t="shared" si="141"/>
        <v>7.7726879620541265</v>
      </c>
    </row>
    <row r="106" spans="4:61" s="1" customFormat="1">
      <c r="D106" s="5"/>
      <c r="E106" s="5"/>
      <c r="F106" s="5"/>
      <c r="G106" s="5"/>
      <c r="H106" s="5"/>
      <c r="O106" s="3"/>
      <c r="P106" s="65">
        <v>47.5</v>
      </c>
      <c r="Q106" s="65">
        <f t="shared" si="136"/>
        <v>3.290140666542117E-150</v>
      </c>
      <c r="R106" s="65">
        <f t="shared" si="137"/>
        <v>1</v>
      </c>
      <c r="S106" s="65">
        <f t="shared" ref="S106:AL106" si="200">R106+(($B$5*$P106)^S$10)/FACT(S$10)</f>
        <v>376.25</v>
      </c>
      <c r="T106" s="65">
        <f t="shared" si="200"/>
        <v>70782.53125</v>
      </c>
      <c r="U106" s="65">
        <f t="shared" si="200"/>
        <v>8877434.877604166</v>
      </c>
      <c r="V106" s="65">
        <f t="shared" si="200"/>
        <v>835051508.11995435</v>
      </c>
      <c r="W106" s="65">
        <f t="shared" si="200"/>
        <v>62839415704.958344</v>
      </c>
      <c r="X106" s="65">
        <f t="shared" si="200"/>
        <v>3940695693182.2261</v>
      </c>
      <c r="Y106" s="65">
        <f t="shared" si="200"/>
        <v>211821491139374.28</v>
      </c>
      <c r="Z106" s="65">
        <f t="shared" si="200"/>
        <v>9962730052537320</v>
      </c>
      <c r="AA106" s="65">
        <f t="shared" si="200"/>
        <v>4.1652144534860173E+17</v>
      </c>
      <c r="AB106" s="65">
        <f t="shared" si="200"/>
        <v>1.5672637236833417E+19</v>
      </c>
      <c r="AC106" s="65">
        <f t="shared" si="200"/>
        <v>5.3611422366907682E+20</v>
      </c>
      <c r="AD106" s="65">
        <f t="shared" si="200"/>
        <v>1.6810756332727355E+22</v>
      </c>
      <c r="AE106" s="65">
        <f t="shared" si="200"/>
        <v>4.8658456028842883E+23</v>
      </c>
      <c r="AF106" s="65">
        <f t="shared" si="200"/>
        <v>1.3078200269886784E+25</v>
      </c>
      <c r="AG106" s="65">
        <f t="shared" si="200"/>
        <v>3.2807845327167232E+26</v>
      </c>
      <c r="AH106" s="65">
        <f t="shared" si="200"/>
        <v>7.715818761954172E+27</v>
      </c>
      <c r="AI106" s="65">
        <f t="shared" si="200"/>
        <v>1.7078932175213698E+29</v>
      </c>
      <c r="AJ106" s="65">
        <f t="shared" si="200"/>
        <v>3.5704188771446986E+30</v>
      </c>
      <c r="AK106" s="65">
        <f t="shared" si="200"/>
        <v>7.0713102596147791E+31</v>
      </c>
      <c r="AL106" s="65">
        <f t="shared" si="200"/>
        <v>1.3304777058739434E+33</v>
      </c>
      <c r="AM106" s="65">
        <f t="shared" si="139"/>
        <v>1</v>
      </c>
      <c r="AN106" s="65">
        <f t="shared" si="134"/>
        <v>1.3888888888888889E-3</v>
      </c>
      <c r="AO106" s="65">
        <f t="shared" ref="AO106:BH106" si="201">AN106+1/((FACT($B$4-1-AO$10))*(($B$5*$P106)^AO$10))</f>
        <v>1.4110963061662596E-3</v>
      </c>
      <c r="AP106" s="65">
        <f t="shared" si="201"/>
        <v>1.4113922077955384E-3</v>
      </c>
      <c r="AQ106" s="65">
        <f t="shared" si="201"/>
        <v>1.4113953619767966E-3</v>
      </c>
      <c r="AR106" s="65">
        <f t="shared" si="201"/>
        <v>1.4113953871934355E-3</v>
      </c>
      <c r="AS106" s="65">
        <f t="shared" si="201"/>
        <v>1.4113953873278347E-3</v>
      </c>
      <c r="AT106" s="65">
        <f t="shared" si="201"/>
        <v>1.4113953873281929E-3</v>
      </c>
      <c r="AU106" s="65" t="e">
        <f t="shared" si="201"/>
        <v>#NUM!</v>
      </c>
      <c r="AV106" s="65" t="e">
        <f t="shared" si="201"/>
        <v>#NUM!</v>
      </c>
      <c r="AW106" s="65" t="e">
        <f t="shared" si="201"/>
        <v>#NUM!</v>
      </c>
      <c r="AX106" s="65" t="e">
        <f t="shared" si="201"/>
        <v>#NUM!</v>
      </c>
      <c r="AY106" s="65" t="e">
        <f t="shared" si="201"/>
        <v>#NUM!</v>
      </c>
      <c r="AZ106" s="65" t="e">
        <f t="shared" si="201"/>
        <v>#NUM!</v>
      </c>
      <c r="BA106" s="65" t="e">
        <f t="shared" si="201"/>
        <v>#NUM!</v>
      </c>
      <c r="BB106" s="65" t="e">
        <f t="shared" si="201"/>
        <v>#NUM!</v>
      </c>
      <c r="BC106" s="65" t="e">
        <f t="shared" si="201"/>
        <v>#NUM!</v>
      </c>
      <c r="BD106" s="65" t="e">
        <f t="shared" si="201"/>
        <v>#NUM!</v>
      </c>
      <c r="BE106" s="65" t="e">
        <f t="shared" si="201"/>
        <v>#NUM!</v>
      </c>
      <c r="BF106" s="65" t="e">
        <f t="shared" si="201"/>
        <v>#NUM!</v>
      </c>
      <c r="BG106" s="65" t="e">
        <f t="shared" si="201"/>
        <v>#NUM!</v>
      </c>
      <c r="BH106" s="65" t="e">
        <f t="shared" si="201"/>
        <v>#NUM!</v>
      </c>
      <c r="BI106" s="5">
        <f t="shared" si="141"/>
        <v>7.7740244305268114</v>
      </c>
    </row>
    <row r="107" spans="4:61" s="1" customFormat="1">
      <c r="D107" s="5"/>
      <c r="E107" s="5"/>
      <c r="F107" s="5"/>
      <c r="G107" s="5"/>
      <c r="H107" s="5"/>
      <c r="O107" s="3"/>
      <c r="P107" s="66">
        <v>48</v>
      </c>
      <c r="Q107" s="65">
        <f t="shared" si="136"/>
        <v>6.7458554226502018E-152</v>
      </c>
      <c r="R107" s="65">
        <f t="shared" si="137"/>
        <v>1</v>
      </c>
      <c r="S107" s="65">
        <f t="shared" ref="S107:AL107" si="202">R107+(($B$5*$P107)^S$10)/FACT(S$10)</f>
        <v>380.20000000000005</v>
      </c>
      <c r="T107" s="65">
        <f t="shared" si="202"/>
        <v>72276.520000000019</v>
      </c>
      <c r="U107" s="65">
        <f t="shared" si="202"/>
        <v>9159971.3680000026</v>
      </c>
      <c r="V107" s="65">
        <f t="shared" si="202"/>
        <v>870673442.95840061</v>
      </c>
      <c r="W107" s="65">
        <f t="shared" si="202"/>
        <v>66207855128.374382</v>
      </c>
      <c r="X107" s="65">
        <f t="shared" si="202"/>
        <v>4195517737646.6655</v>
      </c>
      <c r="Y107" s="65">
        <f t="shared" si="202"/>
        <v>227886133087780.41</v>
      </c>
      <c r="Z107" s="65">
        <f t="shared" si="202"/>
        <v>1.083082130068412E+16</v>
      </c>
      <c r="AA107" s="65">
        <f t="shared" si="202"/>
        <v>4.575678230287433E+17</v>
      </c>
      <c r="AB107" s="65">
        <f t="shared" si="202"/>
        <v>1.7397834928556751E+19</v>
      </c>
      <c r="AC107" s="65">
        <f t="shared" si="202"/>
        <v>6.0137504278457693E+20</v>
      </c>
      <c r="AD107" s="65">
        <f t="shared" si="202"/>
        <v>1.9055054811034815E+22</v>
      </c>
      <c r="AE107" s="65">
        <f t="shared" si="202"/>
        <v>5.5733469851261106E+23</v>
      </c>
      <c r="AF107" s="65">
        <f t="shared" si="202"/>
        <v>1.5137023333629595E+25</v>
      </c>
      <c r="AG107" s="65">
        <f t="shared" si="202"/>
        <v>3.8371155202938698E+26</v>
      </c>
      <c r="AH107" s="65">
        <f t="shared" si="202"/>
        <v>9.1189278821188395E+27</v>
      </c>
      <c r="AI107" s="65">
        <f t="shared" si="202"/>
        <v>2.0396563566858478E+29</v>
      </c>
      <c r="AJ107" s="65">
        <f t="shared" si="202"/>
        <v>4.3087362797034675E+30</v>
      </c>
      <c r="AK107" s="65">
        <f t="shared" si="202"/>
        <v>8.6231316712231243E+31</v>
      </c>
      <c r="AL107" s="65">
        <f t="shared" si="202"/>
        <v>1.639483441712958E+33</v>
      </c>
      <c r="AM107" s="65">
        <f t="shared" si="139"/>
        <v>1</v>
      </c>
      <c r="AN107" s="65">
        <f t="shared" si="134"/>
        <v>1.3888888888888889E-3</v>
      </c>
      <c r="AO107" s="65">
        <f t="shared" ref="AO107:BH107" si="203">AN107+1/((FACT($B$4-1-AO$10))*(($B$5*$P107)^AO$10))</f>
        <v>1.4108649789029537E-3</v>
      </c>
      <c r="AP107" s="65">
        <f t="shared" si="203"/>
        <v>1.4111547480223374E-3</v>
      </c>
      <c r="AQ107" s="65">
        <f t="shared" si="203"/>
        <v>1.4111578046586179E-3</v>
      </c>
      <c r="AR107" s="65">
        <f t="shared" si="203"/>
        <v>1.4111578288408669E-3</v>
      </c>
      <c r="AS107" s="65">
        <f t="shared" si="203"/>
        <v>1.4111578289684105E-3</v>
      </c>
      <c r="AT107" s="65">
        <f t="shared" si="203"/>
        <v>1.4111578289687469E-3</v>
      </c>
      <c r="AU107" s="65" t="e">
        <f t="shared" si="203"/>
        <v>#NUM!</v>
      </c>
      <c r="AV107" s="65" t="e">
        <f t="shared" si="203"/>
        <v>#NUM!</v>
      </c>
      <c r="AW107" s="65" t="e">
        <f t="shared" si="203"/>
        <v>#NUM!</v>
      </c>
      <c r="AX107" s="65" t="e">
        <f t="shared" si="203"/>
        <v>#NUM!</v>
      </c>
      <c r="AY107" s="65" t="e">
        <f t="shared" si="203"/>
        <v>#NUM!</v>
      </c>
      <c r="AZ107" s="65" t="e">
        <f t="shared" si="203"/>
        <v>#NUM!</v>
      </c>
      <c r="BA107" s="65" t="e">
        <f t="shared" si="203"/>
        <v>#NUM!</v>
      </c>
      <c r="BB107" s="65" t="e">
        <f t="shared" si="203"/>
        <v>#NUM!</v>
      </c>
      <c r="BC107" s="65" t="e">
        <f t="shared" si="203"/>
        <v>#NUM!</v>
      </c>
      <c r="BD107" s="65" t="e">
        <f t="shared" si="203"/>
        <v>#NUM!</v>
      </c>
      <c r="BE107" s="65" t="e">
        <f t="shared" si="203"/>
        <v>#NUM!</v>
      </c>
      <c r="BF107" s="65" t="e">
        <f t="shared" si="203"/>
        <v>#NUM!</v>
      </c>
      <c r="BG107" s="65" t="e">
        <f t="shared" si="203"/>
        <v>#NUM!</v>
      </c>
      <c r="BH107" s="65" t="e">
        <f t="shared" si="203"/>
        <v>#NUM!</v>
      </c>
      <c r="BI107" s="5">
        <f t="shared" si="141"/>
        <v>7.7753331321136194</v>
      </c>
    </row>
    <row r="108" spans="4:61" s="1" customFormat="1">
      <c r="D108" s="5"/>
      <c r="E108" s="5"/>
      <c r="F108" s="5"/>
      <c r="G108" s="5"/>
      <c r="H108" s="5"/>
      <c r="O108" s="3"/>
      <c r="P108" s="65">
        <v>48.5</v>
      </c>
      <c r="Q108" s="65">
        <f t="shared" si="136"/>
        <v>1.3822189188194116E-153</v>
      </c>
      <c r="R108" s="65">
        <f t="shared" si="137"/>
        <v>1</v>
      </c>
      <c r="S108" s="65">
        <f t="shared" ref="S108:AL108" si="204">R108+(($B$5*$P108)^S$10)/FACT(S$10)</f>
        <v>384.15000000000003</v>
      </c>
      <c r="T108" s="65">
        <f t="shared" si="204"/>
        <v>73786.111250000002</v>
      </c>
      <c r="U108" s="65">
        <f t="shared" si="204"/>
        <v>9448439.9288958348</v>
      </c>
      <c r="V108" s="65">
        <f t="shared" si="204"/>
        <v>907423092.48664618</v>
      </c>
      <c r="W108" s="65">
        <f t="shared" si="204"/>
        <v>69719220717.987061</v>
      </c>
      <c r="X108" s="65">
        <f t="shared" si="204"/>
        <v>4463925930753.0684</v>
      </c>
      <c r="Y108" s="65">
        <f t="shared" si="204"/>
        <v>244983968923601.81</v>
      </c>
      <c r="Z108" s="65">
        <f t="shared" si="204"/>
        <v>1.1764390778012352E+16</v>
      </c>
      <c r="AA108" s="65">
        <f t="shared" si="204"/>
        <v>5.0217113732271846E+17</v>
      </c>
      <c r="AB108" s="65">
        <f t="shared" si="204"/>
        <v>1.9292105631183135E+19</v>
      </c>
      <c r="AC108" s="65">
        <f t="shared" si="204"/>
        <v>6.7377968756960304E+20</v>
      </c>
      <c r="AD108" s="65">
        <f t="shared" si="204"/>
        <v>2.1571022772545067E+22</v>
      </c>
      <c r="AE108" s="65">
        <f t="shared" si="204"/>
        <v>6.3747707569626427E+23</v>
      </c>
      <c r="AF108" s="65">
        <f t="shared" si="204"/>
        <v>1.7493505945533627E+25</v>
      </c>
      <c r="AG108" s="65">
        <f t="shared" si="204"/>
        <v>4.480526700440793E+26</v>
      </c>
      <c r="AH108" s="65">
        <f t="shared" si="204"/>
        <v>1.0758599152816439E+28</v>
      </c>
      <c r="AI108" s="65">
        <f t="shared" si="204"/>
        <v>2.4314012179247709E+29</v>
      </c>
      <c r="AJ108" s="65">
        <f t="shared" si="204"/>
        <v>5.1896390328694755E+30</v>
      </c>
      <c r="AK108" s="65">
        <f t="shared" si="204"/>
        <v>1.0493969470545643E+32</v>
      </c>
      <c r="AL108" s="65">
        <f t="shared" si="204"/>
        <v>2.0159013862530411E+33</v>
      </c>
      <c r="AM108" s="65">
        <f t="shared" si="139"/>
        <v>1</v>
      </c>
      <c r="AN108" s="65">
        <f t="shared" si="134"/>
        <v>1.3888888888888889E-3</v>
      </c>
      <c r="AO108" s="65">
        <f t="shared" ref="AO108:BH108" si="205">AN108+1/((FACT($B$4-1-AO$10))*(($B$5*$P108)^AO$10))</f>
        <v>1.4106384212739427E-3</v>
      </c>
      <c r="AP108" s="65">
        <f t="shared" si="205"/>
        <v>1.4109222465693238E-3</v>
      </c>
      <c r="AQ108" s="65">
        <f t="shared" si="205"/>
        <v>1.4109252096417015E-3</v>
      </c>
      <c r="AR108" s="65">
        <f t="shared" si="205"/>
        <v>1.4109252328420594E-3</v>
      </c>
      <c r="AS108" s="65">
        <f t="shared" si="205"/>
        <v>1.4109252329631626E-3</v>
      </c>
      <c r="AT108" s="65">
        <f t="shared" si="205"/>
        <v>1.4109252329634787E-3</v>
      </c>
      <c r="AU108" s="65" t="e">
        <f t="shared" si="205"/>
        <v>#NUM!</v>
      </c>
      <c r="AV108" s="65" t="e">
        <f t="shared" si="205"/>
        <v>#NUM!</v>
      </c>
      <c r="AW108" s="65" t="e">
        <f t="shared" si="205"/>
        <v>#NUM!</v>
      </c>
      <c r="AX108" s="65" t="e">
        <f t="shared" si="205"/>
        <v>#NUM!</v>
      </c>
      <c r="AY108" s="65" t="e">
        <f t="shared" si="205"/>
        <v>#NUM!</v>
      </c>
      <c r="AZ108" s="65" t="e">
        <f t="shared" si="205"/>
        <v>#NUM!</v>
      </c>
      <c r="BA108" s="65" t="e">
        <f t="shared" si="205"/>
        <v>#NUM!</v>
      </c>
      <c r="BB108" s="65" t="e">
        <f t="shared" si="205"/>
        <v>#NUM!</v>
      </c>
      <c r="BC108" s="65" t="e">
        <f t="shared" si="205"/>
        <v>#NUM!</v>
      </c>
      <c r="BD108" s="65" t="e">
        <f t="shared" si="205"/>
        <v>#NUM!</v>
      </c>
      <c r="BE108" s="65" t="e">
        <f t="shared" si="205"/>
        <v>#NUM!</v>
      </c>
      <c r="BF108" s="65" t="e">
        <f t="shared" si="205"/>
        <v>#NUM!</v>
      </c>
      <c r="BG108" s="65" t="e">
        <f t="shared" si="205"/>
        <v>#NUM!</v>
      </c>
      <c r="BH108" s="65" t="e">
        <f t="shared" si="205"/>
        <v>#NUM!</v>
      </c>
      <c r="BI108" s="5">
        <f t="shared" si="141"/>
        <v>7.7766149232276396</v>
      </c>
    </row>
    <row r="109" spans="4:61" s="1" customFormat="1">
      <c r="D109" s="5"/>
      <c r="E109" s="5"/>
      <c r="F109" s="5"/>
      <c r="G109" s="5"/>
      <c r="H109" s="5"/>
      <c r="O109" s="3"/>
      <c r="P109" s="66">
        <v>49</v>
      </c>
      <c r="Q109" s="65">
        <f t="shared" si="136"/>
        <v>2.8303469662113099E-155</v>
      </c>
      <c r="R109" s="65">
        <f t="shared" si="137"/>
        <v>1</v>
      </c>
      <c r="S109" s="65">
        <f t="shared" ref="S109:AL109" si="206">R109+(($B$5*$P109)^S$10)/FACT(S$10)</f>
        <v>388.1</v>
      </c>
      <c r="T109" s="65">
        <f t="shared" si="206"/>
        <v>75311.305000000008</v>
      </c>
      <c r="U109" s="65">
        <f t="shared" si="206"/>
        <v>9742902.1901666671</v>
      </c>
      <c r="V109" s="65">
        <f t="shared" si="206"/>
        <v>945324010.10217083</v>
      </c>
      <c r="W109" s="65">
        <f t="shared" si="206"/>
        <v>73378013384.649536</v>
      </c>
      <c r="X109" s="65">
        <f t="shared" si="206"/>
        <v>4746493689532.5303</v>
      </c>
      <c r="Y109" s="65">
        <f t="shared" si="206"/>
        <v>263169790580510.37</v>
      </c>
      <c r="Z109" s="65">
        <f t="shared" si="206"/>
        <v>1.2767627068892698E+16</v>
      </c>
      <c r="AA109" s="65">
        <f t="shared" si="206"/>
        <v>5.5059822845052019E+17</v>
      </c>
      <c r="AB109" s="65">
        <f t="shared" si="206"/>
        <v>2.1370020807933325E+19</v>
      </c>
      <c r="AC109" s="65">
        <f t="shared" si="206"/>
        <v>7.5402442812773263E+20</v>
      </c>
      <c r="AD109" s="65">
        <f t="shared" si="206"/>
        <v>2.4388234517585594E+22</v>
      </c>
      <c r="AE109" s="65">
        <f t="shared" si="206"/>
        <v>7.2814229033521157E+23</v>
      </c>
      <c r="AF109" s="65">
        <f t="shared" si="206"/>
        <v>2.0186941933692567E+25</v>
      </c>
      <c r="AG109" s="65">
        <f t="shared" si="206"/>
        <v>5.223536980632682E+26</v>
      </c>
      <c r="AH109" s="65">
        <f t="shared" si="206"/>
        <v>1.2671650654173185E+28</v>
      </c>
      <c r="AI109" s="65">
        <f t="shared" si="206"/>
        <v>2.8931828899006436E+29</v>
      </c>
      <c r="AJ109" s="65">
        <f t="shared" si="206"/>
        <v>6.2387579389802559E+30</v>
      </c>
      <c r="AK109" s="65">
        <f t="shared" si="206"/>
        <v>1.2745076259746465E+32</v>
      </c>
      <c r="AL109" s="65">
        <f t="shared" si="206"/>
        <v>2.4735091127624299E+33</v>
      </c>
      <c r="AM109" s="65">
        <f t="shared" si="139"/>
        <v>1</v>
      </c>
      <c r="AN109" s="65">
        <f t="shared" si="134"/>
        <v>1.3888888888888889E-3</v>
      </c>
      <c r="AO109" s="65">
        <f t="shared" ref="AO109:BH109" si="207">AN109+1/((FACT($B$4-1-AO$10))*(($B$5*$P109)^AO$10))</f>
        <v>1.4104164872700135E-3</v>
      </c>
      <c r="AP109" s="65">
        <f t="shared" si="207"/>
        <v>1.4106945497652488E-3</v>
      </c>
      <c r="AQ109" s="65">
        <f t="shared" si="207"/>
        <v>1.4106974230537555E-3</v>
      </c>
      <c r="AR109" s="65">
        <f t="shared" si="207"/>
        <v>1.4106974453215559E-3</v>
      </c>
      <c r="AS109" s="65">
        <f t="shared" si="207"/>
        <v>1.4106974454366052E-3</v>
      </c>
      <c r="AT109" s="65">
        <f t="shared" si="207"/>
        <v>1.4106974454369025E-3</v>
      </c>
      <c r="AU109" s="65" t="e">
        <f t="shared" si="207"/>
        <v>#NUM!</v>
      </c>
      <c r="AV109" s="65" t="e">
        <f t="shared" si="207"/>
        <v>#NUM!</v>
      </c>
      <c r="AW109" s="65" t="e">
        <f t="shared" si="207"/>
        <v>#NUM!</v>
      </c>
      <c r="AX109" s="65" t="e">
        <f t="shared" si="207"/>
        <v>#NUM!</v>
      </c>
      <c r="AY109" s="65" t="e">
        <f t="shared" si="207"/>
        <v>#NUM!</v>
      </c>
      <c r="AZ109" s="65" t="e">
        <f t="shared" si="207"/>
        <v>#NUM!</v>
      </c>
      <c r="BA109" s="65" t="e">
        <f t="shared" si="207"/>
        <v>#NUM!</v>
      </c>
      <c r="BB109" s="65" t="e">
        <f t="shared" si="207"/>
        <v>#NUM!</v>
      </c>
      <c r="BC109" s="65" t="e">
        <f t="shared" si="207"/>
        <v>#NUM!</v>
      </c>
      <c r="BD109" s="65" t="e">
        <f t="shared" si="207"/>
        <v>#NUM!</v>
      </c>
      <c r="BE109" s="65" t="e">
        <f t="shared" si="207"/>
        <v>#NUM!</v>
      </c>
      <c r="BF109" s="65" t="e">
        <f t="shared" si="207"/>
        <v>#NUM!</v>
      </c>
      <c r="BG109" s="65" t="e">
        <f t="shared" si="207"/>
        <v>#NUM!</v>
      </c>
      <c r="BH109" s="65" t="e">
        <f t="shared" si="207"/>
        <v>#NUM!</v>
      </c>
      <c r="BI109" s="5">
        <f t="shared" si="141"/>
        <v>7.7778706254224854</v>
      </c>
    </row>
    <row r="110" spans="4:61" s="1" customFormat="1">
      <c r="D110" s="5"/>
      <c r="E110" s="5"/>
      <c r="F110" s="5"/>
      <c r="G110" s="5"/>
      <c r="H110" s="5"/>
      <c r="O110" s="3"/>
      <c r="P110" s="65">
        <v>49.5</v>
      </c>
      <c r="Q110" s="65">
        <f t="shared" si="136"/>
        <v>5.7920351386087367E-157</v>
      </c>
      <c r="R110" s="65">
        <f t="shared" si="137"/>
        <v>1</v>
      </c>
      <c r="S110" s="65">
        <f t="shared" ref="S110:AL110" si="208">R110+(($B$5*$P110)^S$10)/FACT(S$10)</f>
        <v>392.05</v>
      </c>
      <c r="T110" s="65">
        <f t="shared" si="208"/>
        <v>76852.101250000007</v>
      </c>
      <c r="U110" s="65">
        <f t="shared" si="208"/>
        <v>10043419.7816875</v>
      </c>
      <c r="V110" s="65">
        <f t="shared" si="208"/>
        <v>984399992.6404587</v>
      </c>
      <c r="W110" s="65">
        <f t="shared" si="208"/>
        <v>77188827555.924942</v>
      </c>
      <c r="X110" s="65">
        <f t="shared" si="208"/>
        <v>5043812393992.9922</v>
      </c>
      <c r="Y110" s="65">
        <f t="shared" si="208"/>
        <v>282500690344738</v>
      </c>
      <c r="Z110" s="65">
        <f t="shared" si="208"/>
        <v>1.3844939705674594E+16</v>
      </c>
      <c r="AA110" s="65">
        <f t="shared" si="208"/>
        <v>6.0313291492175693E+17</v>
      </c>
      <c r="AB110" s="65">
        <f t="shared" si="208"/>
        <v>2.3647239185746657E+19</v>
      </c>
      <c r="AC110" s="65">
        <f t="shared" si="208"/>
        <v>8.4286521711357172E+20</v>
      </c>
      <c r="AD110" s="65">
        <f t="shared" si="208"/>
        <v>2.7539131072836572E+22</v>
      </c>
      <c r="AE110" s="65">
        <f t="shared" si="208"/>
        <v>8.3058334360210413E+23</v>
      </c>
      <c r="AF110" s="65">
        <f t="shared" si="208"/>
        <v>2.3261329008571399E+25</v>
      </c>
      <c r="AG110" s="65">
        <f t="shared" si="208"/>
        <v>6.080308684943209E+26</v>
      </c>
      <c r="AH110" s="65">
        <f t="shared" si="208"/>
        <v>1.4900163894488217E+28</v>
      </c>
      <c r="AI110" s="65">
        <f t="shared" si="208"/>
        <v>3.4366125917771844E+29</v>
      </c>
      <c r="AJ110" s="65">
        <f t="shared" si="208"/>
        <v>7.4859960542058952E+30</v>
      </c>
      <c r="AK110" s="65">
        <f t="shared" si="208"/>
        <v>1.5448652350661476E+32</v>
      </c>
      <c r="AL110" s="65">
        <f t="shared" si="208"/>
        <v>3.0287143365198389E+33</v>
      </c>
      <c r="AM110" s="65">
        <f t="shared" si="139"/>
        <v>1</v>
      </c>
      <c r="AN110" s="65">
        <f t="shared" si="134"/>
        <v>1.3888888888888889E-3</v>
      </c>
      <c r="AO110" s="65">
        <f t="shared" ref="AO110:BH110" si="209">AN110+1/((FACT($B$4-1-AO$10))*(($B$5*$P110)^AO$10))</f>
        <v>1.4101990367813154E-3</v>
      </c>
      <c r="AP110" s="65">
        <f t="shared" si="209"/>
        <v>1.4104715102232336E-3</v>
      </c>
      <c r="AQ110" s="65">
        <f t="shared" si="209"/>
        <v>1.4104742973189187E-3</v>
      </c>
      <c r="AR110" s="65">
        <f t="shared" si="209"/>
        <v>1.4104743187005504E-3</v>
      </c>
      <c r="AS110" s="65">
        <f t="shared" si="209"/>
        <v>1.4104743188099054E-3</v>
      </c>
      <c r="AT110" s="65">
        <f t="shared" si="209"/>
        <v>1.4104743188101852E-3</v>
      </c>
      <c r="AU110" s="65" t="e">
        <f t="shared" si="209"/>
        <v>#NUM!</v>
      </c>
      <c r="AV110" s="65" t="e">
        <f t="shared" si="209"/>
        <v>#NUM!</v>
      </c>
      <c r="AW110" s="65" t="e">
        <f t="shared" si="209"/>
        <v>#NUM!</v>
      </c>
      <c r="AX110" s="65" t="e">
        <f t="shared" si="209"/>
        <v>#NUM!</v>
      </c>
      <c r="AY110" s="65" t="e">
        <f t="shared" si="209"/>
        <v>#NUM!</v>
      </c>
      <c r="AZ110" s="65" t="e">
        <f t="shared" si="209"/>
        <v>#NUM!</v>
      </c>
      <c r="BA110" s="65" t="e">
        <f t="shared" si="209"/>
        <v>#NUM!</v>
      </c>
      <c r="BB110" s="65" t="e">
        <f t="shared" si="209"/>
        <v>#NUM!</v>
      </c>
      <c r="BC110" s="65" t="e">
        <f t="shared" si="209"/>
        <v>#NUM!</v>
      </c>
      <c r="BD110" s="65" t="e">
        <f t="shared" si="209"/>
        <v>#NUM!</v>
      </c>
      <c r="BE110" s="65" t="e">
        <f t="shared" si="209"/>
        <v>#NUM!</v>
      </c>
      <c r="BF110" s="65" t="e">
        <f t="shared" si="209"/>
        <v>#NUM!</v>
      </c>
      <c r="BG110" s="65" t="e">
        <f t="shared" si="209"/>
        <v>#NUM!</v>
      </c>
      <c r="BH110" s="65" t="e">
        <f t="shared" si="209"/>
        <v>#NUM!</v>
      </c>
      <c r="BI110" s="5">
        <f t="shared" si="141"/>
        <v>7.779101027148025</v>
      </c>
    </row>
    <row r="111" spans="4:61" s="1" customFormat="1">
      <c r="D111" s="5"/>
      <c r="E111" s="5"/>
      <c r="F111" s="5"/>
      <c r="G111" s="5"/>
      <c r="H111" s="5"/>
      <c r="O111" s="3"/>
      <c r="P111" s="66">
        <v>50</v>
      </c>
      <c r="Q111" s="65">
        <f t="shared" si="136"/>
        <v>1.1845593275379142E-158</v>
      </c>
      <c r="R111" s="65">
        <f t="shared" si="137"/>
        <v>1</v>
      </c>
      <c r="S111" s="65">
        <f t="shared" ref="S111:AL111" si="210">R111+(($B$5*$P111)^S$10)/FACT(S$10)</f>
        <v>396</v>
      </c>
      <c r="T111" s="65">
        <f t="shared" si="210"/>
        <v>78408.5</v>
      </c>
      <c r="U111" s="65">
        <f t="shared" si="210"/>
        <v>10350054.333333334</v>
      </c>
      <c r="V111" s="65">
        <f t="shared" si="210"/>
        <v>1024675080.375</v>
      </c>
      <c r="W111" s="65">
        <f t="shared" si="210"/>
        <v>81156352137.666672</v>
      </c>
      <c r="X111" s="65">
        <f t="shared" si="210"/>
        <v>5356491758409.3682</v>
      </c>
      <c r="Y111" s="65">
        <f t="shared" si="210"/>
        <v>303036132540883.94</v>
      </c>
      <c r="Z111" s="65">
        <f t="shared" si="210"/>
        <v>1.5000968396175564E+16</v>
      </c>
      <c r="AA111" s="65">
        <f t="shared" si="210"/>
        <v>6.6007688441125325E+17</v>
      </c>
      <c r="AB111" s="65">
        <f t="shared" si="210"/>
        <v>2.6140575567006818E+19</v>
      </c>
      <c r="AC111" s="65">
        <f t="shared" si="210"/>
        <v>9.411221191693022E+20</v>
      </c>
      <c r="AD111" s="65">
        <f t="shared" si="210"/>
        <v>3.1059264596078188E+22</v>
      </c>
      <c r="AE111" s="65">
        <f t="shared" si="210"/>
        <v>9.4618743985600199E+23</v>
      </c>
      <c r="AF111" s="65">
        <f t="shared" si="210"/>
        <v>2.676587524183243E+25</v>
      </c>
      <c r="AG111" s="65">
        <f t="shared" si="210"/>
        <v>7.0668432069387819E+26</v>
      </c>
      <c r="AH111" s="65">
        <f t="shared" si="210"/>
        <v>1.7492170942791258E+28</v>
      </c>
      <c r="AI111" s="65">
        <f t="shared" si="210"/>
        <v>4.0750788951505391E+29</v>
      </c>
      <c r="AJ111" s="65">
        <f t="shared" si="210"/>
        <v>8.9661861581841506E+30</v>
      </c>
      <c r="AK111" s="65">
        <f t="shared" si="210"/>
        <v>1.8689660279630487E+32</v>
      </c>
      <c r="AL111" s="65">
        <f t="shared" si="210"/>
        <v>3.7010223313991886E+33</v>
      </c>
      <c r="AM111" s="65">
        <f t="shared" si="139"/>
        <v>1</v>
      </c>
      <c r="AN111" s="65">
        <f t="shared" si="134"/>
        <v>1.3888888888888889E-3</v>
      </c>
      <c r="AO111" s="65">
        <f t="shared" ref="AO111:BH111" si="211">AN111+1/((FACT($B$4-1-AO$10))*(($B$5*$P111)^AO$10))</f>
        <v>1.409985935302391E-3</v>
      </c>
      <c r="AP111" s="65">
        <f t="shared" si="211"/>
        <v>1.4102529865228151E-3</v>
      </c>
      <c r="AQ111" s="65">
        <f t="shared" si="211"/>
        <v>1.4102556908389713E-3</v>
      </c>
      <c r="AR111" s="65">
        <f t="shared" si="211"/>
        <v>1.4102557113780815E-3</v>
      </c>
      <c r="AS111" s="65">
        <f t="shared" si="211"/>
        <v>1.410255711482077E-3</v>
      </c>
      <c r="AT111" s="65">
        <f t="shared" si="211"/>
        <v>1.4102557114823403E-3</v>
      </c>
      <c r="AU111" s="65" t="e">
        <f t="shared" si="211"/>
        <v>#NUM!</v>
      </c>
      <c r="AV111" s="65" t="e">
        <f t="shared" si="211"/>
        <v>#NUM!</v>
      </c>
      <c r="AW111" s="65" t="e">
        <f t="shared" si="211"/>
        <v>#NUM!</v>
      </c>
      <c r="AX111" s="65" t="e">
        <f t="shared" si="211"/>
        <v>#NUM!</v>
      </c>
      <c r="AY111" s="65" t="e">
        <f t="shared" si="211"/>
        <v>#NUM!</v>
      </c>
      <c r="AZ111" s="65" t="e">
        <f t="shared" si="211"/>
        <v>#NUM!</v>
      </c>
      <c r="BA111" s="65" t="e">
        <f t="shared" si="211"/>
        <v>#NUM!</v>
      </c>
      <c r="BB111" s="65" t="e">
        <f t="shared" si="211"/>
        <v>#NUM!</v>
      </c>
      <c r="BC111" s="65" t="e">
        <f t="shared" si="211"/>
        <v>#NUM!</v>
      </c>
      <c r="BD111" s="65" t="e">
        <f t="shared" si="211"/>
        <v>#NUM!</v>
      </c>
      <c r="BE111" s="65" t="e">
        <f t="shared" si="211"/>
        <v>#NUM!</v>
      </c>
      <c r="BF111" s="65" t="e">
        <f t="shared" si="211"/>
        <v>#NUM!</v>
      </c>
      <c r="BG111" s="65" t="e">
        <f t="shared" si="211"/>
        <v>#NUM!</v>
      </c>
      <c r="BH111" s="65" t="e">
        <f t="shared" si="211"/>
        <v>#NUM!</v>
      </c>
      <c r="BI111" s="5">
        <f t="shared" si="141"/>
        <v>7.7803068854010595</v>
      </c>
    </row>
    <row r="112" spans="4:61" s="1" customFormat="1">
      <c r="D112" s="5"/>
      <c r="E112" s="5"/>
      <c r="F112" s="5"/>
      <c r="G112" s="5"/>
      <c r="H112" s="5"/>
      <c r="O112" s="3"/>
      <c r="P112" s="65">
        <v>50.5</v>
      </c>
      <c r="Q112" s="65">
        <f t="shared" si="136"/>
        <v>2.4211508888784588E-160</v>
      </c>
      <c r="R112" s="65">
        <f t="shared" si="137"/>
        <v>1</v>
      </c>
      <c r="S112" s="65">
        <f t="shared" ref="S112:AL112" si="212">R112+(($B$5*$P112)^S$10)/FACT(S$10)</f>
        <v>399.95000000000005</v>
      </c>
      <c r="T112" s="65">
        <f t="shared" si="212"/>
        <v>79980.501250000016</v>
      </c>
      <c r="U112" s="65">
        <f t="shared" si="212"/>
        <v>10662867.474979172</v>
      </c>
      <c r="V112" s="65">
        <f t="shared" si="212"/>
        <v>1066173557.0172924</v>
      </c>
      <c r="W112" s="65">
        <f t="shared" si="212"/>
        <v>85285371475.59848</v>
      </c>
      <c r="X112" s="65">
        <f t="shared" si="212"/>
        <v>5685160206411.9268</v>
      </c>
      <c r="Y112" s="65">
        <f t="shared" si="212"/>
        <v>324838026691818.87</v>
      </c>
      <c r="Z112" s="65">
        <f t="shared" si="212"/>
        <v>1.6240592537235956E+16</v>
      </c>
      <c r="AA112" s="65">
        <f t="shared" si="212"/>
        <v>7.2175062164630093E+17</v>
      </c>
      <c r="AB112" s="65">
        <f t="shared" si="212"/>
        <v>2.8868073232952447E+19</v>
      </c>
      <c r="AC112" s="65">
        <f t="shared" si="212"/>
        <v>1.0496840192130061E+21</v>
      </c>
      <c r="AD112" s="65">
        <f t="shared" si="212"/>
        <v>3.4987560823274875E+22</v>
      </c>
      <c r="AE112" s="65">
        <f t="shared" si="212"/>
        <v>1.0764887878217737E+24</v>
      </c>
      <c r="AF112" s="65">
        <f t="shared" si="212"/>
        <v>3.0755554110039713E+25</v>
      </c>
      <c r="AG112" s="65">
        <f t="shared" si="212"/>
        <v>8.2011976146329634E+26</v>
      </c>
      <c r="AH112" s="65">
        <f t="shared" si="212"/>
        <v>2.0502422919187157E+28</v>
      </c>
      <c r="AI112" s="65">
        <f t="shared" si="212"/>
        <v>4.8239976672941867E+29</v>
      </c>
      <c r="AJ112" s="65">
        <f t="shared" si="212"/>
        <v>1.0719841173012301E+31</v>
      </c>
      <c r="AK112" s="65">
        <f t="shared" si="212"/>
        <v>2.2567917006967316E+32</v>
      </c>
      <c r="AL112" s="65">
        <f t="shared" si="212"/>
        <v>4.5135803832358161E+33</v>
      </c>
      <c r="AM112" s="65">
        <f t="shared" si="139"/>
        <v>1</v>
      </c>
      <c r="AN112" s="65">
        <f t="shared" si="134"/>
        <v>1.3888888888888889E-3</v>
      </c>
      <c r="AO112" s="65">
        <f t="shared" ref="AO112:BH112" si="213">AN112+1/((FACT($B$4-1-AO$10))*(($B$5*$P112)^AO$10))</f>
        <v>1.4097770536547326E-3</v>
      </c>
      <c r="AP112" s="65">
        <f t="shared" si="213"/>
        <v>1.4100388429111037E-3</v>
      </c>
      <c r="AQ112" s="65">
        <f t="shared" si="213"/>
        <v>1.4100414676937218E-3</v>
      </c>
      <c r="AR112" s="65">
        <f t="shared" si="213"/>
        <v>1.4100414874314029E-3</v>
      </c>
      <c r="AS112" s="65">
        <f t="shared" si="213"/>
        <v>1.4100414875303511E-3</v>
      </c>
      <c r="AT112" s="65">
        <f t="shared" si="213"/>
        <v>1.4100414875305991E-3</v>
      </c>
      <c r="AU112" s="65" t="e">
        <f t="shared" si="213"/>
        <v>#NUM!</v>
      </c>
      <c r="AV112" s="65" t="e">
        <f t="shared" si="213"/>
        <v>#NUM!</v>
      </c>
      <c r="AW112" s="65" t="e">
        <f t="shared" si="213"/>
        <v>#NUM!</v>
      </c>
      <c r="AX112" s="65" t="e">
        <f t="shared" si="213"/>
        <v>#NUM!</v>
      </c>
      <c r="AY112" s="65" t="e">
        <f t="shared" si="213"/>
        <v>#NUM!</v>
      </c>
      <c r="AZ112" s="65" t="e">
        <f t="shared" si="213"/>
        <v>#NUM!</v>
      </c>
      <c r="BA112" s="65" t="e">
        <f t="shared" si="213"/>
        <v>#NUM!</v>
      </c>
      <c r="BB112" s="65" t="e">
        <f t="shared" si="213"/>
        <v>#NUM!</v>
      </c>
      <c r="BC112" s="65" t="e">
        <f t="shared" si="213"/>
        <v>#NUM!</v>
      </c>
      <c r="BD112" s="65" t="e">
        <f t="shared" si="213"/>
        <v>#NUM!</v>
      </c>
      <c r="BE112" s="65" t="e">
        <f t="shared" si="213"/>
        <v>#NUM!</v>
      </c>
      <c r="BF112" s="65" t="e">
        <f t="shared" si="213"/>
        <v>#NUM!</v>
      </c>
      <c r="BG112" s="65" t="e">
        <f t="shared" si="213"/>
        <v>#NUM!</v>
      </c>
      <c r="BH112" s="65" t="e">
        <f t="shared" si="213"/>
        <v>#NUM!</v>
      </c>
      <c r="BI112" s="5">
        <f t="shared" si="141"/>
        <v>7.7814889272781889</v>
      </c>
    </row>
    <row r="113" spans="4:61" s="1" customFormat="1">
      <c r="D113" s="5"/>
      <c r="E113" s="5"/>
      <c r="F113" s="5"/>
      <c r="G113" s="5"/>
      <c r="H113" s="5"/>
      <c r="O113" s="3"/>
      <c r="P113" s="66">
        <v>51</v>
      </c>
      <c r="Q113" s="65">
        <f t="shared" si="136"/>
        <v>4.9457418086379574E-162</v>
      </c>
      <c r="R113" s="65">
        <f t="shared" si="137"/>
        <v>1</v>
      </c>
      <c r="S113" s="65">
        <f t="shared" ref="S113:AL113" si="214">R113+(($B$5*$P113)^S$10)/FACT(S$10)</f>
        <v>403.90000000000003</v>
      </c>
      <c r="T113" s="65">
        <f t="shared" si="214"/>
        <v>81568.10500000001</v>
      </c>
      <c r="U113" s="65">
        <f t="shared" si="214"/>
        <v>10981920.836500004</v>
      </c>
      <c r="V113" s="65">
        <f t="shared" si="214"/>
        <v>1108919949.7168379</v>
      </c>
      <c r="W113" s="65">
        <f t="shared" si="214"/>
        <v>89580766316.894485</v>
      </c>
      <c r="X113" s="65">
        <f t="shared" si="214"/>
        <v>6030465249872.873</v>
      </c>
      <c r="Y113" s="65">
        <f t="shared" si="214"/>
        <v>347970802167687.75</v>
      </c>
      <c r="Z113" s="65">
        <f t="shared" si="214"/>
        <v>1.756894102019114E+16</v>
      </c>
      <c r="AA113" s="65">
        <f t="shared" si="214"/>
        <v>7.8849437444704102E+17</v>
      </c>
      <c r="AB113" s="65">
        <f t="shared" si="214"/>
        <v>3.184908008721483E+19</v>
      </c>
      <c r="AC113" s="65">
        <f t="shared" si="214"/>
        <v>1.1695136240575914E+21</v>
      </c>
      <c r="AD113" s="65">
        <f t="shared" si="214"/>
        <v>3.9366600687862986E+22</v>
      </c>
      <c r="AE113" s="65">
        <f t="shared" si="214"/>
        <v>1.2231824759191859E+24</v>
      </c>
      <c r="AF113" s="65">
        <f t="shared" si="214"/>
        <v>3.5291712199540609E+25</v>
      </c>
      <c r="AG113" s="65">
        <f t="shared" si="214"/>
        <v>9.5037242057601218E+26</v>
      </c>
      <c r="AH113" s="65">
        <f t="shared" si="214"/>
        <v>2.3993248508381039E+28</v>
      </c>
      <c r="AI113" s="65">
        <f t="shared" si="214"/>
        <v>5.7010941178936012E+29</v>
      </c>
      <c r="AJ113" s="65">
        <f t="shared" si="214"/>
        <v>1.2794009533228613E+31</v>
      </c>
      <c r="AK113" s="65">
        <f t="shared" si="214"/>
        <v>2.7200502842416941E+32</v>
      </c>
      <c r="AL113" s="65">
        <f t="shared" si="214"/>
        <v>5.4938110039821721E+33</v>
      </c>
      <c r="AM113" s="65">
        <f t="shared" si="139"/>
        <v>1</v>
      </c>
      <c r="AN113" s="65">
        <f t="shared" si="134"/>
        <v>1.3888888888888889E-3</v>
      </c>
      <c r="AO113" s="65">
        <f t="shared" ref="AO113:BH113" si="215">AN113+1/((FACT($B$4-1-AO$10))*(($B$5*$P113)^AO$10))</f>
        <v>1.4095722677256557E-3</v>
      </c>
      <c r="AP113" s="65">
        <f t="shared" si="215"/>
        <v>1.4098289490217188E-3</v>
      </c>
      <c r="AQ113" s="65">
        <f t="shared" si="215"/>
        <v>1.4098314973592324E-3</v>
      </c>
      <c r="AR113" s="65">
        <f t="shared" si="215"/>
        <v>1.4098315163341953E-3</v>
      </c>
      <c r="AS113" s="65">
        <f t="shared" si="215"/>
        <v>1.4098315164283873E-3</v>
      </c>
      <c r="AT113" s="65">
        <f t="shared" si="215"/>
        <v>1.4098315164286211E-3</v>
      </c>
      <c r="AU113" s="65" t="e">
        <f t="shared" si="215"/>
        <v>#NUM!</v>
      </c>
      <c r="AV113" s="65" t="e">
        <f t="shared" si="215"/>
        <v>#NUM!</v>
      </c>
      <c r="AW113" s="65" t="e">
        <f t="shared" si="215"/>
        <v>#NUM!</v>
      </c>
      <c r="AX113" s="65" t="e">
        <f t="shared" si="215"/>
        <v>#NUM!</v>
      </c>
      <c r="AY113" s="65" t="e">
        <f t="shared" si="215"/>
        <v>#NUM!</v>
      </c>
      <c r="AZ113" s="65" t="e">
        <f t="shared" si="215"/>
        <v>#NUM!</v>
      </c>
      <c r="BA113" s="65" t="e">
        <f t="shared" si="215"/>
        <v>#NUM!</v>
      </c>
      <c r="BB113" s="65" t="e">
        <f t="shared" si="215"/>
        <v>#NUM!</v>
      </c>
      <c r="BC113" s="65" t="e">
        <f t="shared" si="215"/>
        <v>#NUM!</v>
      </c>
      <c r="BD113" s="65" t="e">
        <f t="shared" si="215"/>
        <v>#NUM!</v>
      </c>
      <c r="BE113" s="65" t="e">
        <f t="shared" si="215"/>
        <v>#NUM!</v>
      </c>
      <c r="BF113" s="65" t="e">
        <f t="shared" si="215"/>
        <v>#NUM!</v>
      </c>
      <c r="BG113" s="65" t="e">
        <f t="shared" si="215"/>
        <v>#NUM!</v>
      </c>
      <c r="BH113" s="65" t="e">
        <f t="shared" si="215"/>
        <v>#NUM!</v>
      </c>
      <c r="BI113" s="5">
        <f t="shared" si="141"/>
        <v>7.7826478514376003</v>
      </c>
    </row>
    <row r="114" spans="4:61" s="1" customFormat="1">
      <c r="D114" s="5"/>
      <c r="E114" s="5"/>
      <c r="F114" s="5"/>
      <c r="G114" s="5"/>
      <c r="H114" s="5"/>
      <c r="O114" s="3"/>
      <c r="P114" s="65">
        <v>51.5</v>
      </c>
      <c r="Q114" s="65">
        <f t="shared" si="136"/>
        <v>1.0096958110866531E-163</v>
      </c>
      <c r="R114" s="65">
        <f t="shared" si="137"/>
        <v>1</v>
      </c>
      <c r="S114" s="65">
        <f t="shared" ref="S114:AL114" si="216">R114+(($B$5*$P114)^S$10)/FACT(S$10)</f>
        <v>407.85</v>
      </c>
      <c r="T114" s="65">
        <f t="shared" si="216"/>
        <v>83171.311250000013</v>
      </c>
      <c r="U114" s="65">
        <f t="shared" si="216"/>
        <v>11307276.047770834</v>
      </c>
      <c r="V114" s="65">
        <f t="shared" si="216"/>
        <v>1152939029.0611463</v>
      </c>
      <c r="W114" s="65">
        <f t="shared" si="216"/>
        <v>94047514771.759521</v>
      </c>
      <c r="X114" s="65">
        <f t="shared" si="216"/>
        <v>6393073871591.2324</v>
      </c>
      <c r="Y114" s="65">
        <f t="shared" si="216"/>
        <v>372501484339020.12</v>
      </c>
      <c r="Z114" s="65">
        <f t="shared" si="216"/>
        <v>1.8991402334173204E+16</v>
      </c>
      <c r="AA114" s="65">
        <f t="shared" si="216"/>
        <v>8.6066915908473293E+17</v>
      </c>
      <c r="AB114" s="65">
        <f t="shared" si="216"/>
        <v>3.5104328692481257E+19</v>
      </c>
      <c r="AC114" s="65">
        <f t="shared" si="216"/>
        <v>1.3016527724345151E+21</v>
      </c>
      <c r="AD114" s="65">
        <f t="shared" si="216"/>
        <v>4.4242922300471727E+22</v>
      </c>
      <c r="AE114" s="65">
        <f t="shared" si="216"/>
        <v>1.388139499799083E+24</v>
      </c>
      <c r="AF114" s="65">
        <f t="shared" si="216"/>
        <v>4.0442733968035507E+25</v>
      </c>
      <c r="AG114" s="65">
        <f t="shared" si="216"/>
        <v>1.0997335179281683E+27</v>
      </c>
      <c r="AH114" s="65">
        <f t="shared" si="216"/>
        <v>2.8035511983814416E+28</v>
      </c>
      <c r="AI114" s="65">
        <f t="shared" si="216"/>
        <v>6.7267206897474511E+29</v>
      </c>
      <c r="AJ114" s="65">
        <f t="shared" si="216"/>
        <v>1.5243248914072528E+31</v>
      </c>
      <c r="AK114" s="65">
        <f t="shared" si="216"/>
        <v>3.2724531151554801E+32</v>
      </c>
      <c r="AL114" s="65">
        <f t="shared" si="216"/>
        <v>6.6741472699860637E+33</v>
      </c>
      <c r="AM114" s="65">
        <f t="shared" si="139"/>
        <v>1</v>
      </c>
      <c r="AN114" s="65">
        <f t="shared" si="134"/>
        <v>1.3888888888888889E-3</v>
      </c>
      <c r="AO114" s="65">
        <f t="shared" ref="AO114:BH114" si="217">AN114+1/((FACT($B$4-1-AO$10))*(($B$5*$P114)^AO$10))</f>
        <v>1.4093714582223862E-3</v>
      </c>
      <c r="AP114" s="65">
        <f t="shared" si="217"/>
        <v>1.4096231796102872E-3</v>
      </c>
      <c r="AQ114" s="65">
        <f t="shared" si="217"/>
        <v>1.4096256544426618E-3</v>
      </c>
      <c r="AR114" s="65">
        <f t="shared" si="217"/>
        <v>1.4096256726913951E-3</v>
      </c>
      <c r="AS114" s="65">
        <f t="shared" si="217"/>
        <v>1.4096256727811024E-3</v>
      </c>
      <c r="AT114" s="65">
        <f t="shared" si="217"/>
        <v>1.4096256727813229E-3</v>
      </c>
      <c r="AU114" s="65" t="e">
        <f t="shared" si="217"/>
        <v>#NUM!</v>
      </c>
      <c r="AV114" s="65" t="e">
        <f t="shared" si="217"/>
        <v>#NUM!</v>
      </c>
      <c r="AW114" s="65" t="e">
        <f t="shared" si="217"/>
        <v>#NUM!</v>
      </c>
      <c r="AX114" s="65" t="e">
        <f t="shared" si="217"/>
        <v>#NUM!</v>
      </c>
      <c r="AY114" s="65" t="e">
        <f t="shared" si="217"/>
        <v>#NUM!</v>
      </c>
      <c r="AZ114" s="65" t="e">
        <f t="shared" si="217"/>
        <v>#NUM!</v>
      </c>
      <c r="BA114" s="65" t="e">
        <f t="shared" si="217"/>
        <v>#NUM!</v>
      </c>
      <c r="BB114" s="65" t="e">
        <f t="shared" si="217"/>
        <v>#NUM!</v>
      </c>
      <c r="BC114" s="65" t="e">
        <f t="shared" si="217"/>
        <v>#NUM!</v>
      </c>
      <c r="BD114" s="65" t="e">
        <f t="shared" si="217"/>
        <v>#NUM!</v>
      </c>
      <c r="BE114" s="65" t="e">
        <f t="shared" si="217"/>
        <v>#NUM!</v>
      </c>
      <c r="BF114" s="65" t="e">
        <f t="shared" si="217"/>
        <v>#NUM!</v>
      </c>
      <c r="BG114" s="65" t="e">
        <f t="shared" si="217"/>
        <v>#NUM!</v>
      </c>
      <c r="BH114" s="65" t="e">
        <f t="shared" si="217"/>
        <v>#NUM!</v>
      </c>
      <c r="BI114" s="5">
        <f t="shared" si="141"/>
        <v>7.7837843294759281</v>
      </c>
    </row>
    <row r="115" spans="4:61" s="1" customFormat="1">
      <c r="D115" s="5"/>
      <c r="E115" s="5"/>
      <c r="F115" s="5"/>
      <c r="G115" s="5"/>
      <c r="H115" s="5"/>
      <c r="O115" s="3"/>
      <c r="P115" s="66">
        <v>52</v>
      </c>
      <c r="Q115" s="65">
        <f t="shared" si="136"/>
        <v>2.0601746480339455E-165</v>
      </c>
      <c r="R115" s="65">
        <f t="shared" si="137"/>
        <v>1</v>
      </c>
      <c r="S115" s="65">
        <f t="shared" ref="S115:AL115" si="218">R115+(($B$5*$P115)^S$10)/FACT(S$10)</f>
        <v>411.8</v>
      </c>
      <c r="T115" s="65">
        <f t="shared" si="218"/>
        <v>84790.12000000001</v>
      </c>
      <c r="U115" s="65">
        <f t="shared" si="218"/>
        <v>11638994.738666669</v>
      </c>
      <c r="V115" s="65">
        <f t="shared" si="218"/>
        <v>1198255809.0757337</v>
      </c>
      <c r="W115" s="65">
        <f t="shared" si="218"/>
        <v>98690693275.00914</v>
      </c>
      <c r="X115" s="65">
        <f t="shared" si="218"/>
        <v>6773672911775.917</v>
      </c>
      <c r="Y115" s="65">
        <f t="shared" si="218"/>
        <v>398499772248943.5</v>
      </c>
      <c r="Z115" s="65">
        <f t="shared" si="218"/>
        <v>2.05136349732125E+16</v>
      </c>
      <c r="AA115" s="65">
        <f t="shared" si="218"/>
        <v>9.3865780614608243E+17</v>
      </c>
      <c r="AB115" s="65">
        <f t="shared" si="218"/>
        <v>3.8656020357927584E+19</v>
      </c>
      <c r="AC115" s="65">
        <f t="shared" si="218"/>
        <v>1.4472280691099131E+21</v>
      </c>
      <c r="AD115" s="65">
        <f t="shared" si="218"/>
        <v>4.9667344538052877E+22</v>
      </c>
      <c r="AE115" s="65">
        <f t="shared" si="218"/>
        <v>1.5734230249566507E+24</v>
      </c>
      <c r="AF115" s="65">
        <f t="shared" si="218"/>
        <v>4.6284768276096655E+25</v>
      </c>
      <c r="AG115" s="65">
        <f t="shared" si="218"/>
        <v>1.2707794768873174E+27</v>
      </c>
      <c r="AH115" s="65">
        <f t="shared" si="218"/>
        <v>3.270968112048041E+28</v>
      </c>
      <c r="AI115" s="65">
        <f t="shared" si="218"/>
        <v>7.9242149260212994E+29</v>
      </c>
      <c r="AJ115" s="65">
        <f t="shared" si="218"/>
        <v>1.8130733279083333E+31</v>
      </c>
      <c r="AK115" s="65">
        <f t="shared" si="218"/>
        <v>3.9300328495731898E+32</v>
      </c>
      <c r="AL115" s="65">
        <f t="shared" si="218"/>
        <v>8.09288549642828E+33</v>
      </c>
      <c r="AM115" s="65">
        <f t="shared" si="139"/>
        <v>1</v>
      </c>
      <c r="AN115" s="65">
        <f t="shared" si="134"/>
        <v>1.3888888888888889E-3</v>
      </c>
      <c r="AO115" s="65">
        <f t="shared" ref="AO115:BH115" si="219">AN115+1/((FACT($B$4-1-AO$10))*(($B$5*$P115)^AO$10))</f>
        <v>1.4091745104403332E-3</v>
      </c>
      <c r="AP115" s="65">
        <f t="shared" si="219"/>
        <v>1.4094214143053703E-3</v>
      </c>
      <c r="AQ115" s="65">
        <f t="shared" si="219"/>
        <v>1.4094238184325857E-3</v>
      </c>
      <c r="AR115" s="65">
        <f t="shared" si="219"/>
        <v>1.409423835989503E-3</v>
      </c>
      <c r="AS115" s="65">
        <f t="shared" si="219"/>
        <v>1.4094238360749798E-3</v>
      </c>
      <c r="AT115" s="65">
        <f t="shared" si="219"/>
        <v>1.409423836075188E-3</v>
      </c>
      <c r="AU115" s="65" t="e">
        <f t="shared" si="219"/>
        <v>#NUM!</v>
      </c>
      <c r="AV115" s="65" t="e">
        <f t="shared" si="219"/>
        <v>#NUM!</v>
      </c>
      <c r="AW115" s="65" t="e">
        <f t="shared" si="219"/>
        <v>#NUM!</v>
      </c>
      <c r="AX115" s="65" t="e">
        <f t="shared" si="219"/>
        <v>#NUM!</v>
      </c>
      <c r="AY115" s="65" t="e">
        <f t="shared" si="219"/>
        <v>#NUM!</v>
      </c>
      <c r="AZ115" s="65" t="e">
        <f t="shared" si="219"/>
        <v>#NUM!</v>
      </c>
      <c r="BA115" s="65" t="e">
        <f t="shared" si="219"/>
        <v>#NUM!</v>
      </c>
      <c r="BB115" s="65" t="e">
        <f t="shared" si="219"/>
        <v>#NUM!</v>
      </c>
      <c r="BC115" s="65" t="e">
        <f t="shared" si="219"/>
        <v>#NUM!</v>
      </c>
      <c r="BD115" s="65" t="e">
        <f t="shared" si="219"/>
        <v>#NUM!</v>
      </c>
      <c r="BE115" s="65" t="e">
        <f t="shared" si="219"/>
        <v>#NUM!</v>
      </c>
      <c r="BF115" s="65" t="e">
        <f t="shared" si="219"/>
        <v>#NUM!</v>
      </c>
      <c r="BG115" s="65" t="e">
        <f t="shared" si="219"/>
        <v>#NUM!</v>
      </c>
      <c r="BH115" s="65" t="e">
        <f t="shared" si="219"/>
        <v>#NUM!</v>
      </c>
      <c r="BI115" s="5">
        <f t="shared" si="141"/>
        <v>7.7848990072258806</v>
      </c>
    </row>
    <row r="116" spans="4:61" s="1" customFormat="1">
      <c r="D116" s="5"/>
      <c r="E116" s="5"/>
      <c r="F116" s="5"/>
      <c r="G116" s="5"/>
      <c r="H116" s="5"/>
      <c r="O116" s="3"/>
      <c r="P116" s="65">
        <v>52.5</v>
      </c>
      <c r="Q116" s="65">
        <f t="shared" si="136"/>
        <v>4.2012313121868829E-167</v>
      </c>
      <c r="R116" s="65">
        <f t="shared" si="137"/>
        <v>1</v>
      </c>
      <c r="S116" s="65">
        <f t="shared" ref="S116:AL116" si="220">R116+(($B$5*$P116)^S$10)/FACT(S$10)</f>
        <v>415.75</v>
      </c>
      <c r="T116" s="65">
        <f t="shared" si="220"/>
        <v>86424.53125</v>
      </c>
      <c r="U116" s="65">
        <f t="shared" si="220"/>
        <v>11977138.5390625</v>
      </c>
      <c r="V116" s="65">
        <f t="shared" si="220"/>
        <v>1244895547.2241211</v>
      </c>
      <c r="W116" s="65">
        <f t="shared" si="220"/>
        <v>103515477547.64973</v>
      </c>
      <c r="X116" s="65">
        <f t="shared" si="220"/>
        <v>7172969458327.0703</v>
      </c>
      <c r="Y116" s="65">
        <f t="shared" si="220"/>
        <v>426038117819507.69</v>
      </c>
      <c r="Z116" s="65">
        <f t="shared" si="220"/>
        <v>2.2141578153169468E+16</v>
      </c>
      <c r="AA116" s="65">
        <f t="shared" si="220"/>
        <v>1.0228660481155468E+18</v>
      </c>
      <c r="AB116" s="65">
        <f t="shared" si="220"/>
        <v>4.2527913439805145E+19</v>
      </c>
      <c r="AC116" s="65">
        <f t="shared" si="220"/>
        <v>1.6074568594128288E+21</v>
      </c>
      <c r="AD116" s="65">
        <f t="shared" si="220"/>
        <v>5.569531355460546E+22</v>
      </c>
      <c r="AE116" s="65">
        <f t="shared" si="220"/>
        <v>1.7813059723493089E+24</v>
      </c>
      <c r="AF116" s="65">
        <f t="shared" si="220"/>
        <v>5.2902521739142402E+25</v>
      </c>
      <c r="AG116" s="65">
        <f t="shared" si="220"/>
        <v>1.4664041376909714E+27</v>
      </c>
      <c r="AH116" s="65">
        <f t="shared" si="220"/>
        <v>3.8107016338692281E+28</v>
      </c>
      <c r="AI116" s="65">
        <f t="shared" si="220"/>
        <v>9.3203018753665067E+29</v>
      </c>
      <c r="AJ116" s="65">
        <f t="shared" si="220"/>
        <v>2.1529509923889604E+31</v>
      </c>
      <c r="AK116" s="65">
        <f t="shared" si="220"/>
        <v>4.7115081101085739E+32</v>
      </c>
      <c r="AL116" s="65">
        <f t="shared" si="220"/>
        <v>9.7951725423018536E+33</v>
      </c>
      <c r="AM116" s="65">
        <f t="shared" si="139"/>
        <v>1</v>
      </c>
      <c r="AN116" s="65">
        <f t="shared" si="134"/>
        <v>1.3888888888888889E-3</v>
      </c>
      <c r="AO116" s="65">
        <f t="shared" ref="AO116:BH116" si="221">AN116+1/((FACT($B$4-1-AO$10))*(($B$5*$P116)^AO$10))</f>
        <v>1.4089813140446053E-3</v>
      </c>
      <c r="AP116" s="65">
        <f t="shared" si="221"/>
        <v>1.4092235373737881E-3</v>
      </c>
      <c r="AQ116" s="65">
        <f t="shared" si="221"/>
        <v>1.4092258734637621E-3</v>
      </c>
      <c r="AR116" s="65">
        <f t="shared" si="221"/>
        <v>1.4092258903613388E-3</v>
      </c>
      <c r="AS116" s="65">
        <f t="shared" si="221"/>
        <v>1.409225890442822E-3</v>
      </c>
      <c r="AT116" s="65">
        <f t="shared" si="221"/>
        <v>1.4092258904430184E-3</v>
      </c>
      <c r="AU116" s="65" t="e">
        <f t="shared" si="221"/>
        <v>#NUM!</v>
      </c>
      <c r="AV116" s="65" t="e">
        <f t="shared" si="221"/>
        <v>#NUM!</v>
      </c>
      <c r="AW116" s="65" t="e">
        <f t="shared" si="221"/>
        <v>#NUM!</v>
      </c>
      <c r="AX116" s="65" t="e">
        <f t="shared" si="221"/>
        <v>#NUM!</v>
      </c>
      <c r="AY116" s="65" t="e">
        <f t="shared" si="221"/>
        <v>#NUM!</v>
      </c>
      <c r="AZ116" s="65" t="e">
        <f t="shared" si="221"/>
        <v>#NUM!</v>
      </c>
      <c r="BA116" s="65" t="e">
        <f t="shared" si="221"/>
        <v>#NUM!</v>
      </c>
      <c r="BB116" s="65" t="e">
        <f t="shared" si="221"/>
        <v>#NUM!</v>
      </c>
      <c r="BC116" s="65" t="e">
        <f t="shared" si="221"/>
        <v>#NUM!</v>
      </c>
      <c r="BD116" s="65" t="e">
        <f t="shared" si="221"/>
        <v>#NUM!</v>
      </c>
      <c r="BE116" s="65" t="e">
        <f t="shared" si="221"/>
        <v>#NUM!</v>
      </c>
      <c r="BF116" s="65" t="e">
        <f t="shared" si="221"/>
        <v>#NUM!</v>
      </c>
      <c r="BG116" s="65" t="e">
        <f t="shared" si="221"/>
        <v>#NUM!</v>
      </c>
      <c r="BH116" s="65" t="e">
        <f t="shared" si="221"/>
        <v>#NUM!</v>
      </c>
      <c r="BI116" s="5">
        <f t="shared" si="141"/>
        <v>7.7859925059799213</v>
      </c>
    </row>
    <row r="117" spans="4:61" s="1" customFormat="1">
      <c r="D117" s="5"/>
      <c r="E117" s="5"/>
      <c r="F117" s="5"/>
      <c r="G117" s="5"/>
      <c r="H117" s="5"/>
      <c r="O117" s="3"/>
      <c r="P117" s="66">
        <v>53</v>
      </c>
      <c r="Q117" s="65">
        <f t="shared" si="136"/>
        <v>8.5627405926659843E-169</v>
      </c>
      <c r="R117" s="65">
        <f t="shared" si="137"/>
        <v>1</v>
      </c>
      <c r="S117" s="65">
        <f t="shared" ref="S117:AL117" si="222">R117+(($B$5*$P117)^S$10)/FACT(S$10)</f>
        <v>419.70000000000005</v>
      </c>
      <c r="T117" s="65">
        <f t="shared" si="222"/>
        <v>88074.545000000013</v>
      </c>
      <c r="U117" s="65">
        <f t="shared" si="222"/>
        <v>12321769.078833338</v>
      </c>
      <c r="V117" s="65">
        <f t="shared" si="222"/>
        <v>1292883744.4078379</v>
      </c>
      <c r="W117" s="65">
        <f t="shared" si="222"/>
        <v>108527143558.45869</v>
      </c>
      <c r="X117" s="65">
        <f t="shared" si="222"/>
        <v>7591691240915.6426</v>
      </c>
      <c r="Y117" s="65">
        <f t="shared" si="222"/>
        <v>455191806607123.19</v>
      </c>
      <c r="Z117" s="65">
        <f t="shared" si="222"/>
        <v>2.3881462844586012E+16</v>
      </c>
      <c r="AA117" s="65">
        <f t="shared" si="222"/>
        <v>1.1137236499114483E+18</v>
      </c>
      <c r="AB117" s="65">
        <f t="shared" si="222"/>
        <v>4.6745416022400975E+19</v>
      </c>
      <c r="AC117" s="65">
        <f t="shared" si="222"/>
        <v>1.7836535611461618E+21</v>
      </c>
      <c r="AD117" s="65">
        <f t="shared" si="222"/>
        <v>6.2387273591422724E+22</v>
      </c>
      <c r="AE117" s="65">
        <f t="shared" si="222"/>
        <v>2.0142900202588685E+24</v>
      </c>
      <c r="AF117" s="65">
        <f t="shared" si="222"/>
        <v>6.0390124308091705E+25</v>
      </c>
      <c r="AG117" s="65">
        <f t="shared" si="222"/>
        <v>1.6898542453957991E+27</v>
      </c>
      <c r="AH117" s="65">
        <f t="shared" si="222"/>
        <v>4.4330893464109734E+28</v>
      </c>
      <c r="AI117" s="65">
        <f t="shared" si="222"/>
        <v>1.0945546064567879E+30</v>
      </c>
      <c r="AJ117" s="65">
        <f t="shared" si="222"/>
        <v>2.5523925085903142E+31</v>
      </c>
      <c r="AK117" s="65">
        <f t="shared" si="222"/>
        <v>5.6387010507243939E+32</v>
      </c>
      <c r="AL117" s="65">
        <f t="shared" si="222"/>
        <v>1.1834147383090576E+34</v>
      </c>
      <c r="AM117" s="65">
        <f t="shared" si="139"/>
        <v>1</v>
      </c>
      <c r="AN117" s="65">
        <f t="shared" si="134"/>
        <v>1.3888888888888889E-3</v>
      </c>
      <c r="AO117" s="65">
        <f t="shared" ref="AO117:BH117" si="223">AN117+1/((FACT($B$4-1-AO$10))*(($B$5*$P117)^AO$10))</f>
        <v>1.4087917628638909E-3</v>
      </c>
      <c r="AP117" s="65">
        <f t="shared" si="223"/>
        <v>1.4090294374993699E-3</v>
      </c>
      <c r="AQ117" s="65">
        <f t="shared" si="223"/>
        <v>1.4090317080953621E-3</v>
      </c>
      <c r="AR117" s="65">
        <f t="shared" si="223"/>
        <v>1.4090317243642611E-3</v>
      </c>
      <c r="AS117" s="65">
        <f t="shared" si="223"/>
        <v>1.4090317244419726E-3</v>
      </c>
      <c r="AT117" s="65">
        <f t="shared" si="223"/>
        <v>1.4090317244421582E-3</v>
      </c>
      <c r="AU117" s="65" t="e">
        <f t="shared" si="223"/>
        <v>#NUM!</v>
      </c>
      <c r="AV117" s="65" t="e">
        <f t="shared" si="223"/>
        <v>#NUM!</v>
      </c>
      <c r="AW117" s="65" t="e">
        <f t="shared" si="223"/>
        <v>#NUM!</v>
      </c>
      <c r="AX117" s="65" t="e">
        <f t="shared" si="223"/>
        <v>#NUM!</v>
      </c>
      <c r="AY117" s="65" t="e">
        <f t="shared" si="223"/>
        <v>#NUM!</v>
      </c>
      <c r="AZ117" s="65" t="e">
        <f t="shared" si="223"/>
        <v>#NUM!</v>
      </c>
      <c r="BA117" s="65" t="e">
        <f t="shared" si="223"/>
        <v>#NUM!</v>
      </c>
      <c r="BB117" s="65" t="e">
        <f t="shared" si="223"/>
        <v>#NUM!</v>
      </c>
      <c r="BC117" s="65" t="e">
        <f t="shared" si="223"/>
        <v>#NUM!</v>
      </c>
      <c r="BD117" s="65" t="e">
        <f t="shared" si="223"/>
        <v>#NUM!</v>
      </c>
      <c r="BE117" s="65" t="e">
        <f t="shared" si="223"/>
        <v>#NUM!</v>
      </c>
      <c r="BF117" s="65" t="e">
        <f t="shared" si="223"/>
        <v>#NUM!</v>
      </c>
      <c r="BG117" s="65" t="e">
        <f t="shared" si="223"/>
        <v>#NUM!</v>
      </c>
      <c r="BH117" s="65" t="e">
        <f t="shared" si="223"/>
        <v>#NUM!</v>
      </c>
      <c r="BI117" s="5">
        <f t="shared" si="141"/>
        <v>7.7870654236448607</v>
      </c>
    </row>
    <row r="118" spans="4:61" s="1" customFormat="1">
      <c r="D118" s="5"/>
      <c r="E118" s="5"/>
      <c r="F118" s="5"/>
      <c r="G118" s="5"/>
      <c r="H118" s="5"/>
      <c r="O118" s="3"/>
      <c r="P118" s="65">
        <v>53.5</v>
      </c>
      <c r="Q118" s="65">
        <f t="shared" si="136"/>
        <v>1.7442834425869141E-170</v>
      </c>
      <c r="R118" s="65">
        <f t="shared" si="137"/>
        <v>1</v>
      </c>
      <c r="S118" s="65">
        <f t="shared" ref="S118:AL118" si="224">R118+(($B$5*$P118)^S$10)/FACT(S$10)</f>
        <v>423.65000000000003</v>
      </c>
      <c r="T118" s="65">
        <f t="shared" si="224"/>
        <v>89740.161250000005</v>
      </c>
      <c r="U118" s="65">
        <f t="shared" si="224"/>
        <v>12672947.987854172</v>
      </c>
      <c r="V118" s="65">
        <f t="shared" si="224"/>
        <v>1342246144.9664173</v>
      </c>
      <c r="W118" s="65">
        <f t="shared" si="224"/>
        <v>113731068485.56436</v>
      </c>
      <c r="X118" s="65">
        <f t="shared" si="224"/>
        <v>8030587028861.1855</v>
      </c>
      <c r="Y118" s="65">
        <f t="shared" si="224"/>
        <v>486039040122112.12</v>
      </c>
      <c r="Z118" s="65">
        <f t="shared" si="224"/>
        <v>2.5739823127604928E+16</v>
      </c>
      <c r="AA118" s="65">
        <f t="shared" si="224"/>
        <v>1.2116855836358953E+18</v>
      </c>
      <c r="AB118" s="65">
        <f t="shared" si="224"/>
        <v>5.1335683151518794E+19</v>
      </c>
      <c r="AC118" s="65">
        <f t="shared" si="224"/>
        <v>1.9772363715211286E+21</v>
      </c>
      <c r="AD118" s="65">
        <f t="shared" si="224"/>
        <v>6.9809063533139089E+22</v>
      </c>
      <c r="AE118" s="65">
        <f t="shared" si="224"/>
        <v>2.2751261212145109E+24</v>
      </c>
      <c r="AF118" s="65">
        <f t="shared" si="224"/>
        <v>6.8852072866145367E+25</v>
      </c>
      <c r="AG118" s="65">
        <f t="shared" si="224"/>
        <v>1.9447685089824803E+27</v>
      </c>
      <c r="AH118" s="65">
        <f t="shared" si="224"/>
        <v>5.1498273616768045E+28</v>
      </c>
      <c r="AI118" s="65">
        <f t="shared" si="224"/>
        <v>1.2834858579582724E+30</v>
      </c>
      <c r="AJ118" s="65">
        <f t="shared" si="224"/>
        <v>3.0211238775843651E+31</v>
      </c>
      <c r="AK118" s="65">
        <f t="shared" si="224"/>
        <v>6.7370148986764669E+32</v>
      </c>
      <c r="AL118" s="65">
        <f t="shared" si="224"/>
        <v>1.4272259221065174E+34</v>
      </c>
      <c r="AM118" s="65">
        <f t="shared" si="139"/>
        <v>1</v>
      </c>
      <c r="AN118" s="65">
        <f t="shared" si="134"/>
        <v>1.3888888888888889E-3</v>
      </c>
      <c r="AO118" s="65">
        <f t="shared" ref="AO118:BH118" si="225">AN118+1/((FACT($B$4-1-AO$10))*(($B$5*$P118)^AO$10))</f>
        <v>1.4086057546959002E-3</v>
      </c>
      <c r="AP118" s="65">
        <f t="shared" si="225"/>
        <v>1.4088390075742512E-3</v>
      </c>
      <c r="AQ118" s="65">
        <f t="shared" si="225"/>
        <v>1.4088412151017878E-3</v>
      </c>
      <c r="AR118" s="65">
        <f t="shared" si="225"/>
        <v>1.4088412307709766E-3</v>
      </c>
      <c r="AS118" s="65">
        <f t="shared" si="225"/>
        <v>1.4088412308451239E-3</v>
      </c>
      <c r="AT118" s="65">
        <f t="shared" si="225"/>
        <v>1.4088412308452993E-3</v>
      </c>
      <c r="AU118" s="65" t="e">
        <f t="shared" si="225"/>
        <v>#NUM!</v>
      </c>
      <c r="AV118" s="65" t="e">
        <f t="shared" si="225"/>
        <v>#NUM!</v>
      </c>
      <c r="AW118" s="65" t="e">
        <f t="shared" si="225"/>
        <v>#NUM!</v>
      </c>
      <c r="AX118" s="65" t="e">
        <f t="shared" si="225"/>
        <v>#NUM!</v>
      </c>
      <c r="AY118" s="65" t="e">
        <f t="shared" si="225"/>
        <v>#NUM!</v>
      </c>
      <c r="AZ118" s="65" t="e">
        <f t="shared" si="225"/>
        <v>#NUM!</v>
      </c>
      <c r="BA118" s="65" t="e">
        <f t="shared" si="225"/>
        <v>#NUM!</v>
      </c>
      <c r="BB118" s="65" t="e">
        <f t="shared" si="225"/>
        <v>#NUM!</v>
      </c>
      <c r="BC118" s="65" t="e">
        <f t="shared" si="225"/>
        <v>#NUM!</v>
      </c>
      <c r="BD118" s="65" t="e">
        <f t="shared" si="225"/>
        <v>#NUM!</v>
      </c>
      <c r="BE118" s="65" t="e">
        <f t="shared" si="225"/>
        <v>#NUM!</v>
      </c>
      <c r="BF118" s="65" t="e">
        <f t="shared" si="225"/>
        <v>#NUM!</v>
      </c>
      <c r="BG118" s="65" t="e">
        <f t="shared" si="225"/>
        <v>#NUM!</v>
      </c>
      <c r="BH118" s="65" t="e">
        <f t="shared" si="225"/>
        <v>#NUM!</v>
      </c>
      <c r="BI118" s="5">
        <f t="shared" si="141"/>
        <v>7.7881183358318751</v>
      </c>
    </row>
    <row r="119" spans="4:61" s="1" customFormat="1">
      <c r="D119" s="5"/>
      <c r="E119" s="5"/>
      <c r="F119" s="5"/>
      <c r="G119" s="5"/>
      <c r="H119" s="5"/>
      <c r="O119" s="3"/>
      <c r="P119" s="66">
        <v>54</v>
      </c>
      <c r="Q119" s="65">
        <f t="shared" si="136"/>
        <v>3.551352009260294E-172</v>
      </c>
      <c r="R119" s="65">
        <f t="shared" si="137"/>
        <v>1</v>
      </c>
      <c r="S119" s="65">
        <f t="shared" ref="S119:AL119" si="226">R119+(($B$5*$P119)^S$10)/FACT(S$10)</f>
        <v>427.6</v>
      </c>
      <c r="T119" s="65">
        <f t="shared" si="226"/>
        <v>91421.380000000019</v>
      </c>
      <c r="U119" s="65">
        <f t="shared" si="226"/>
        <v>13030736.896000003</v>
      </c>
      <c r="V119" s="65">
        <f t="shared" si="226"/>
        <v>1393008736.6774004</v>
      </c>
      <c r="W119" s="65">
        <f t="shared" si="226"/>
        <v>119132731678.02649</v>
      </c>
      <c r="X119" s="65">
        <f t="shared" si="226"/>
        <v>8490427032807.9473</v>
      </c>
      <c r="Y119" s="65">
        <f t="shared" si="226"/>
        <v>518661019727382.87</v>
      </c>
      <c r="Z119" s="65">
        <f t="shared" si="226"/>
        <v>2.7723507875165592E+16</v>
      </c>
      <c r="AA119" s="65">
        <f t="shared" si="226"/>
        <v>1.3172332488229368E+18</v>
      </c>
      <c r="AB119" s="65">
        <f t="shared" si="226"/>
        <v>5.632771879765486E+19</v>
      </c>
      <c r="AC119" s="65">
        <f t="shared" si="226"/>
        <v>2.1897343674459913E+21</v>
      </c>
      <c r="AD119" s="65">
        <f t="shared" si="226"/>
        <v>7.8032340726894343E+22</v>
      </c>
      <c r="AE119" s="65">
        <f t="shared" si="226"/>
        <v>2.5668366386454079E+24</v>
      </c>
      <c r="AF119" s="65">
        <f t="shared" si="226"/>
        <v>7.8404259030933829E+25</v>
      </c>
      <c r="AG119" s="65">
        <f t="shared" si="226"/>
        <v>2.2352205518676166E+27</v>
      </c>
      <c r="AH119" s="65">
        <f t="shared" si="226"/>
        <v>5.9741334959625678E+28</v>
      </c>
      <c r="AI119" s="65">
        <f t="shared" si="226"/>
        <v>1.5028065353331311E+30</v>
      </c>
      <c r="AJ119" s="65">
        <f t="shared" si="226"/>
        <v>3.5703451784185209E+31</v>
      </c>
      <c r="AK119" s="65">
        <f t="shared" si="226"/>
        <v>8.0359793931893775E+32</v>
      </c>
      <c r="AL119" s="65">
        <f t="shared" si="226"/>
        <v>1.7182787358435211E+34</v>
      </c>
      <c r="AM119" s="65">
        <f t="shared" si="139"/>
        <v>1</v>
      </c>
      <c r="AN119" s="65">
        <f t="shared" si="134"/>
        <v>1.3888888888888889E-3</v>
      </c>
      <c r="AO119" s="65">
        <f t="shared" ref="AO119:BH119" si="227">AN119+1/((FACT($B$4-1-AO$10))*(($B$5*$P119)^AO$10))</f>
        <v>1.408423191123613E-3</v>
      </c>
      <c r="AP119" s="65">
        <f t="shared" si="227"/>
        <v>1.4086521445018916E-3</v>
      </c>
      <c r="AQ119" s="65">
        <f t="shared" si="227"/>
        <v>1.4086542912752464E-3</v>
      </c>
      <c r="AR119" s="65">
        <f t="shared" si="227"/>
        <v>1.4086543063721055E-3</v>
      </c>
      <c r="AS119" s="65">
        <f t="shared" si="227"/>
        <v>1.4086543064428831E-3</v>
      </c>
      <c r="AT119" s="65">
        <f t="shared" si="227"/>
        <v>1.408654306443049E-3</v>
      </c>
      <c r="AU119" s="65" t="e">
        <f t="shared" si="227"/>
        <v>#NUM!</v>
      </c>
      <c r="AV119" s="65" t="e">
        <f t="shared" si="227"/>
        <v>#NUM!</v>
      </c>
      <c r="AW119" s="65" t="e">
        <f t="shared" si="227"/>
        <v>#NUM!</v>
      </c>
      <c r="AX119" s="65" t="e">
        <f t="shared" si="227"/>
        <v>#NUM!</v>
      </c>
      <c r="AY119" s="65" t="e">
        <f t="shared" si="227"/>
        <v>#NUM!</v>
      </c>
      <c r="AZ119" s="65" t="e">
        <f t="shared" si="227"/>
        <v>#NUM!</v>
      </c>
      <c r="BA119" s="65" t="e">
        <f t="shared" si="227"/>
        <v>#NUM!</v>
      </c>
      <c r="BB119" s="65" t="e">
        <f t="shared" si="227"/>
        <v>#NUM!</v>
      </c>
      <c r="BC119" s="65" t="e">
        <f t="shared" si="227"/>
        <v>#NUM!</v>
      </c>
      <c r="BD119" s="65" t="e">
        <f t="shared" si="227"/>
        <v>#NUM!</v>
      </c>
      <c r="BE119" s="65" t="e">
        <f t="shared" si="227"/>
        <v>#NUM!</v>
      </c>
      <c r="BF119" s="65" t="e">
        <f t="shared" si="227"/>
        <v>#NUM!</v>
      </c>
      <c r="BG119" s="65" t="e">
        <f t="shared" si="227"/>
        <v>#NUM!</v>
      </c>
      <c r="BH119" s="65" t="e">
        <f t="shared" si="227"/>
        <v>#NUM!</v>
      </c>
      <c r="BI119" s="5">
        <f t="shared" si="141"/>
        <v>7.7891517968861033</v>
      </c>
    </row>
    <row r="120" spans="4:61" s="1" customFormat="1">
      <c r="D120" s="5"/>
      <c r="E120" s="5"/>
      <c r="F120" s="5"/>
      <c r="G120" s="5"/>
      <c r="H120" s="5"/>
      <c r="O120" s="3"/>
      <c r="P120" s="65">
        <v>54.5</v>
      </c>
      <c r="Q120" s="65">
        <f t="shared" si="136"/>
        <v>7.2268155908421308E-174</v>
      </c>
      <c r="R120" s="65">
        <f t="shared" si="137"/>
        <v>1</v>
      </c>
      <c r="S120" s="65">
        <f t="shared" ref="S120:AL120" si="228">R120+(($B$5*$P120)^S$10)/FACT(S$10)</f>
        <v>431.55</v>
      </c>
      <c r="T120" s="65">
        <f t="shared" si="228"/>
        <v>93118.201250000013</v>
      </c>
      <c r="U120" s="65">
        <f t="shared" si="228"/>
        <v>13395197.433145834</v>
      </c>
      <c r="V120" s="65">
        <f t="shared" si="228"/>
        <v>1445197750.7563338</v>
      </c>
      <c r="W120" s="65">
        <f t="shared" si="228"/>
        <v>124737715617.41606</v>
      </c>
      <c r="X120" s="65">
        <f t="shared" si="228"/>
        <v>8972003310199.1406</v>
      </c>
      <c r="Y120" s="65">
        <f t="shared" si="228"/>
        <v>553142032131222.19</v>
      </c>
      <c r="Z120" s="65">
        <f t="shared" si="228"/>
        <v>2.9839692770742668E+16</v>
      </c>
      <c r="AA120" s="65">
        <f t="shared" si="228"/>
        <v>1.4308757394939825E+18</v>
      </c>
      <c r="AB120" s="65">
        <f t="shared" si="228"/>
        <v>6.1752482731163066E+19</v>
      </c>
      <c r="AC120" s="65">
        <f t="shared" si="228"/>
        <v>2.422795018209629E+21</v>
      </c>
      <c r="AD120" s="65">
        <f t="shared" si="228"/>
        <v>8.7135033655730782E+22</v>
      </c>
      <c r="AE120" s="65">
        <f t="shared" si="228"/>
        <v>2.8927392140699407E+24</v>
      </c>
      <c r="AF120" s="65">
        <f t="shared" si="228"/>
        <v>8.9175087776736941E+25</v>
      </c>
      <c r="AG120" s="65">
        <f t="shared" si="228"/>
        <v>2.5657660993538223E+27</v>
      </c>
      <c r="AH120" s="65">
        <f t="shared" si="228"/>
        <v>6.9209282351510971E+28</v>
      </c>
      <c r="AI120" s="65">
        <f t="shared" si="228"/>
        <v>1.7570543366083498E+30</v>
      </c>
      <c r="AJ120" s="65">
        <f t="shared" si="228"/>
        <v>4.2129370342735127E+31</v>
      </c>
      <c r="AK120" s="65">
        <f t="shared" si="228"/>
        <v>9.5698729962893957E+32</v>
      </c>
      <c r="AL120" s="65">
        <f t="shared" si="228"/>
        <v>2.0651591372337712E+34</v>
      </c>
      <c r="AM120" s="65">
        <f t="shared" si="139"/>
        <v>1</v>
      </c>
      <c r="AN120" s="65">
        <f t="shared" si="134"/>
        <v>1.3888888888888889E-3</v>
      </c>
      <c r="AO120" s="65">
        <f t="shared" ref="AO120:BH120" si="229">AN120+1/((FACT($B$4-1-AO$10))*(($B$5*$P120)^AO$10))</f>
        <v>1.4082439773416432E-3</v>
      </c>
      <c r="AP120" s="65">
        <f t="shared" si="229"/>
        <v>1.4084687490110515E-3</v>
      </c>
      <c r="AQ120" s="65">
        <f t="shared" si="229"/>
        <v>1.4084708372393122E-3</v>
      </c>
      <c r="AR120" s="65">
        <f t="shared" si="229"/>
        <v>1.4084708517897355E-3</v>
      </c>
      <c r="AS120" s="65">
        <f t="shared" si="229"/>
        <v>1.4084708518573256E-3</v>
      </c>
      <c r="AT120" s="65">
        <f t="shared" si="229"/>
        <v>1.4084708518574825E-3</v>
      </c>
      <c r="AU120" s="65" t="e">
        <f t="shared" si="229"/>
        <v>#NUM!</v>
      </c>
      <c r="AV120" s="65" t="e">
        <f t="shared" si="229"/>
        <v>#NUM!</v>
      </c>
      <c r="AW120" s="65" t="e">
        <f t="shared" si="229"/>
        <v>#NUM!</v>
      </c>
      <c r="AX120" s="65" t="e">
        <f t="shared" si="229"/>
        <v>#NUM!</v>
      </c>
      <c r="AY120" s="65" t="e">
        <f t="shared" si="229"/>
        <v>#NUM!</v>
      </c>
      <c r="AZ120" s="65" t="e">
        <f t="shared" si="229"/>
        <v>#NUM!</v>
      </c>
      <c r="BA120" s="65" t="e">
        <f t="shared" si="229"/>
        <v>#NUM!</v>
      </c>
      <c r="BB120" s="65" t="e">
        <f t="shared" si="229"/>
        <v>#NUM!</v>
      </c>
      <c r="BC120" s="65" t="e">
        <f t="shared" si="229"/>
        <v>#NUM!</v>
      </c>
      <c r="BD120" s="65" t="e">
        <f t="shared" si="229"/>
        <v>#NUM!</v>
      </c>
      <c r="BE120" s="65" t="e">
        <f t="shared" si="229"/>
        <v>#NUM!</v>
      </c>
      <c r="BF120" s="65" t="e">
        <f t="shared" si="229"/>
        <v>#NUM!</v>
      </c>
      <c r="BG120" s="65" t="e">
        <f t="shared" si="229"/>
        <v>#NUM!</v>
      </c>
      <c r="BH120" s="65" t="e">
        <f t="shared" si="229"/>
        <v>#NUM!</v>
      </c>
      <c r="BI120" s="5">
        <f t="shared" si="141"/>
        <v>7.7901663408597512</v>
      </c>
    </row>
    <row r="121" spans="4:61" s="1" customFormat="1">
      <c r="D121" s="5"/>
      <c r="E121" s="5"/>
      <c r="F121" s="5"/>
      <c r="G121" s="5"/>
      <c r="H121" s="5"/>
      <c r="O121" s="3"/>
      <c r="P121" s="66">
        <v>55</v>
      </c>
      <c r="Q121" s="65">
        <f t="shared" si="136"/>
        <v>1.4698766558035187E-175</v>
      </c>
      <c r="R121" s="65">
        <f t="shared" si="137"/>
        <v>1</v>
      </c>
      <c r="S121" s="65">
        <f t="shared" ref="S121:AL121" si="230">R121+(($B$5*$P121)^S$10)/FACT(S$10)</f>
        <v>435.5</v>
      </c>
      <c r="T121" s="65">
        <f t="shared" si="230"/>
        <v>94830.625</v>
      </c>
      <c r="U121" s="65">
        <f t="shared" si="230"/>
        <v>13766391.229166666</v>
      </c>
      <c r="V121" s="65">
        <f t="shared" si="230"/>
        <v>1498839661.856771</v>
      </c>
      <c r="W121" s="65">
        <f t="shared" si="230"/>
        <v>130551706879.39557</v>
      </c>
      <c r="X121" s="65">
        <f t="shared" si="230"/>
        <v>9476130174549.498</v>
      </c>
      <c r="Y121" s="65">
        <f t="shared" si="230"/>
        <v>589569536489215</v>
      </c>
      <c r="Z121" s="65">
        <f t="shared" si="230"/>
        <v>3.2095892666954492E+16</v>
      </c>
      <c r="AA121" s="65">
        <f t="shared" si="230"/>
        <v>1.5531511593544169E+18</v>
      </c>
      <c r="AB121" s="65">
        <f t="shared" si="230"/>
        <v>6.7643002496924664E+19</v>
      </c>
      <c r="AC121" s="65">
        <f t="shared" si="230"/>
        <v>2.6781921303309493E+21</v>
      </c>
      <c r="AD121" s="65">
        <f t="shared" si="230"/>
        <v>9.7201825133987933E+22</v>
      </c>
      <c r="AE121" s="65">
        <f t="shared" si="230"/>
        <v>3.2564724820639075E+24</v>
      </c>
      <c r="AF121" s="65">
        <f t="shared" si="230"/>
        <v>1.0130669394178177E+26</v>
      </c>
      <c r="AG121" s="65">
        <f t="shared" si="230"/>
        <v>2.9414947755582758E+27</v>
      </c>
      <c r="AH121" s="65">
        <f t="shared" si="230"/>
        <v>8.0070352366956205E+28</v>
      </c>
      <c r="AI121" s="65">
        <f t="shared" si="230"/>
        <v>2.0513932125706266E+30</v>
      </c>
      <c r="AJ121" s="65">
        <f t="shared" si="230"/>
        <v>4.9636936699153678E+31</v>
      </c>
      <c r="AK121" s="65">
        <f t="shared" si="230"/>
        <v>1.1378431811686449E+33</v>
      </c>
      <c r="AL121" s="65">
        <f t="shared" si="230"/>
        <v>2.4779123842268341E+34</v>
      </c>
      <c r="AM121" s="65">
        <f t="shared" si="139"/>
        <v>1</v>
      </c>
      <c r="AN121" s="65">
        <f t="shared" si="134"/>
        <v>1.3888888888888889E-3</v>
      </c>
      <c r="AO121" s="65">
        <f t="shared" ref="AO121:BH121" si="231">AN121+1/((FACT($B$4-1-AO$10))*(($B$5*$P121)^AO$10))</f>
        <v>1.4080680219920726E-3</v>
      </c>
      <c r="AP121" s="65">
        <f t="shared" si="231"/>
        <v>1.4082887254800265E-3</v>
      </c>
      <c r="AQ121" s="65">
        <f t="shared" si="231"/>
        <v>1.4082907572727809E-3</v>
      </c>
      <c r="AR121" s="65">
        <f t="shared" si="231"/>
        <v>1.4082907713012694E-3</v>
      </c>
      <c r="AS121" s="65">
        <f t="shared" si="231"/>
        <v>1.4082907713658423E-3</v>
      </c>
      <c r="AT121" s="65">
        <f t="shared" si="231"/>
        <v>1.4082907713659908E-3</v>
      </c>
      <c r="AU121" s="65" t="e">
        <f t="shared" si="231"/>
        <v>#NUM!</v>
      </c>
      <c r="AV121" s="65" t="e">
        <f t="shared" si="231"/>
        <v>#NUM!</v>
      </c>
      <c r="AW121" s="65" t="e">
        <f t="shared" si="231"/>
        <v>#NUM!</v>
      </c>
      <c r="AX121" s="65" t="e">
        <f t="shared" si="231"/>
        <v>#NUM!</v>
      </c>
      <c r="AY121" s="65" t="e">
        <f t="shared" si="231"/>
        <v>#NUM!</v>
      </c>
      <c r="AZ121" s="65" t="e">
        <f t="shared" si="231"/>
        <v>#NUM!</v>
      </c>
      <c r="BA121" s="65" t="e">
        <f t="shared" si="231"/>
        <v>#NUM!</v>
      </c>
      <c r="BB121" s="65" t="e">
        <f t="shared" si="231"/>
        <v>#NUM!</v>
      </c>
      <c r="BC121" s="65" t="e">
        <f t="shared" si="231"/>
        <v>#NUM!</v>
      </c>
      <c r="BD121" s="65" t="e">
        <f t="shared" si="231"/>
        <v>#NUM!</v>
      </c>
      <c r="BE121" s="65" t="e">
        <f t="shared" si="231"/>
        <v>#NUM!</v>
      </c>
      <c r="BF121" s="65" t="e">
        <f t="shared" si="231"/>
        <v>#NUM!</v>
      </c>
      <c r="BG121" s="65" t="e">
        <f t="shared" si="231"/>
        <v>#NUM!</v>
      </c>
      <c r="BH121" s="65" t="e">
        <f t="shared" si="231"/>
        <v>#NUM!</v>
      </c>
      <c r="BI121" s="5">
        <f t="shared" si="141"/>
        <v>7.7911624824322088</v>
      </c>
    </row>
    <row r="122" spans="4:61" s="1" customFormat="1">
      <c r="D122" s="5"/>
      <c r="E122" s="5"/>
      <c r="F122" s="5"/>
      <c r="G122" s="5"/>
      <c r="H122" s="5"/>
      <c r="O122" s="3"/>
      <c r="P122" s="65">
        <v>55.5</v>
      </c>
      <c r="Q122" s="65">
        <f t="shared" si="136"/>
        <v>2.9881297462305789E-177</v>
      </c>
      <c r="R122" s="65">
        <f t="shared" si="137"/>
        <v>1</v>
      </c>
      <c r="S122" s="65">
        <f t="shared" ref="S122:AL122" si="232">R122+(($B$5*$P122)^S$10)/FACT(S$10)</f>
        <v>439.45000000000005</v>
      </c>
      <c r="T122" s="65">
        <f t="shared" si="232"/>
        <v>96558.65125000001</v>
      </c>
      <c r="U122" s="65">
        <f t="shared" si="232"/>
        <v>14144379.913937503</v>
      </c>
      <c r="V122" s="65">
        <f t="shared" si="232"/>
        <v>1553961188.0702715</v>
      </c>
      <c r="W122" s="65">
        <f t="shared" si="232"/>
        <v>136580497095.29921</v>
      </c>
      <c r="X122" s="65">
        <f t="shared" si="232"/>
        <v>10003644608516.053</v>
      </c>
      <c r="Y122" s="65">
        <f t="shared" si="232"/>
        <v>628034253130291.87</v>
      </c>
      <c r="Z122" s="65">
        <f t="shared" si="232"/>
        <v>3.4499974291426864E+16</v>
      </c>
      <c r="AA122" s="65">
        <f t="shared" si="232"/>
        <v>1.6846279864904417E+18</v>
      </c>
      <c r="AB122" s="65">
        <f t="shared" si="232"/>
        <v>7.4034490681356255E+19</v>
      </c>
      <c r="AC122" s="65">
        <f t="shared" si="232"/>
        <v>2.9578342450962581E+21</v>
      </c>
      <c r="AD122" s="65">
        <f t="shared" si="232"/>
        <v>1.0832466777203072E+23</v>
      </c>
      <c r="AE122" s="65">
        <f t="shared" si="232"/>
        <v>3.6620237569939092E+24</v>
      </c>
      <c r="AF122" s="65">
        <f t="shared" si="232"/>
        <v>1.1495626416194624E+26</v>
      </c>
      <c r="AG122" s="65">
        <f t="shared" si="232"/>
        <v>3.3680869111987036E+27</v>
      </c>
      <c r="AH122" s="65">
        <f t="shared" si="232"/>
        <v>9.2514032673277831E+28</v>
      </c>
      <c r="AI122" s="65">
        <f t="shared" si="232"/>
        <v>2.3916928514605484E+30</v>
      </c>
      <c r="AJ122" s="65">
        <f t="shared" si="232"/>
        <v>5.8395856912420489E+31</v>
      </c>
      <c r="AK122" s="65">
        <f t="shared" si="232"/>
        <v>1.3507656323086252E+33</v>
      </c>
      <c r="AL122" s="65">
        <f t="shared" si="232"/>
        <v>2.9682742033431913E+34</v>
      </c>
      <c r="AM122" s="65">
        <f t="shared" si="139"/>
        <v>1</v>
      </c>
      <c r="AN122" s="65">
        <f t="shared" si="134"/>
        <v>1.3888888888888889E-3</v>
      </c>
      <c r="AO122" s="65">
        <f t="shared" ref="AO122:BH122" si="233">AN122+1/((FACT($B$4-1-AO$10))*(($B$5*$P122)^AO$10))</f>
        <v>1.4078952370091611E-3</v>
      </c>
      <c r="AP122" s="65">
        <f t="shared" si="233"/>
        <v>1.4081119817704825E-3</v>
      </c>
      <c r="AQ122" s="65">
        <f t="shared" si="233"/>
        <v>1.4081139591431483E-3</v>
      </c>
      <c r="AR122" s="65">
        <f t="shared" si="233"/>
        <v>1.4081139726728963E-3</v>
      </c>
      <c r="AS122" s="65">
        <f t="shared" si="233"/>
        <v>1.4081139727346126E-3</v>
      </c>
      <c r="AT122" s="65">
        <f t="shared" si="233"/>
        <v>1.4081139727347533E-3</v>
      </c>
      <c r="AU122" s="65" t="e">
        <f t="shared" si="233"/>
        <v>#NUM!</v>
      </c>
      <c r="AV122" s="65" t="e">
        <f t="shared" si="233"/>
        <v>#NUM!</v>
      </c>
      <c r="AW122" s="65" t="e">
        <f t="shared" si="233"/>
        <v>#NUM!</v>
      </c>
      <c r="AX122" s="65" t="e">
        <f t="shared" si="233"/>
        <v>#NUM!</v>
      </c>
      <c r="AY122" s="65" t="e">
        <f t="shared" si="233"/>
        <v>#NUM!</v>
      </c>
      <c r="AZ122" s="65" t="e">
        <f t="shared" si="233"/>
        <v>#NUM!</v>
      </c>
      <c r="BA122" s="65" t="e">
        <f t="shared" si="233"/>
        <v>#NUM!</v>
      </c>
      <c r="BB122" s="65" t="e">
        <f t="shared" si="233"/>
        <v>#NUM!</v>
      </c>
      <c r="BC122" s="65" t="e">
        <f t="shared" si="233"/>
        <v>#NUM!</v>
      </c>
      <c r="BD122" s="65" t="e">
        <f t="shared" si="233"/>
        <v>#NUM!</v>
      </c>
      <c r="BE122" s="65" t="e">
        <f t="shared" si="233"/>
        <v>#NUM!</v>
      </c>
      <c r="BF122" s="65" t="e">
        <f t="shared" si="233"/>
        <v>#NUM!</v>
      </c>
      <c r="BG122" s="65" t="e">
        <f t="shared" si="233"/>
        <v>#NUM!</v>
      </c>
      <c r="BH122" s="65" t="e">
        <f t="shared" si="233"/>
        <v>#NUM!</v>
      </c>
      <c r="BI122" s="5">
        <f t="shared" si="141"/>
        <v>7.7921407177805646</v>
      </c>
    </row>
    <row r="123" spans="4:61" s="1" customFormat="1">
      <c r="D123" s="5"/>
      <c r="E123" s="5"/>
      <c r="F123" s="5"/>
      <c r="G123" s="5"/>
      <c r="H123" s="5"/>
      <c r="O123" s="3"/>
      <c r="P123" s="66">
        <v>56</v>
      </c>
      <c r="Q123" s="65">
        <f t="shared" si="136"/>
        <v>6.0716469511066098E-179</v>
      </c>
      <c r="R123" s="65">
        <f t="shared" si="137"/>
        <v>1</v>
      </c>
      <c r="S123" s="65">
        <f t="shared" ref="S123:AL123" si="234">R123+(($B$5*$P123)^S$10)/FACT(S$10)</f>
        <v>443.40000000000003</v>
      </c>
      <c r="T123" s="65">
        <f t="shared" si="234"/>
        <v>98302.280000000013</v>
      </c>
      <c r="U123" s="65">
        <f t="shared" si="234"/>
        <v>14529225.117333336</v>
      </c>
      <c r="V123" s="65">
        <f t="shared" si="234"/>
        <v>1610589290.9264009</v>
      </c>
      <c r="W123" s="65">
        <f t="shared" si="234"/>
        <v>142829983913.71268</v>
      </c>
      <c r="X123" s="65">
        <f t="shared" si="234"/>
        <v>10555406680767.158</v>
      </c>
      <c r="Y123" s="65">
        <f t="shared" si="234"/>
        <v>668630253921904.75</v>
      </c>
      <c r="Z123" s="65">
        <f t="shared" si="234"/>
        <v>3.7060169306356824E+16</v>
      </c>
      <c r="AA123" s="65">
        <f t="shared" si="234"/>
        <v>1.8259064889504911E+18</v>
      </c>
      <c r="AB123" s="65">
        <f t="shared" si="234"/>
        <v>8.0964467670007022E+19</v>
      </c>
      <c r="AC123" s="65">
        <f t="shared" si="234"/>
        <v>3.2637735100790441E+21</v>
      </c>
      <c r="AD123" s="65">
        <f t="shared" si="234"/>
        <v>1.2060333354022557E+23</v>
      </c>
      <c r="AE123" s="65">
        <f t="shared" si="234"/>
        <v>4.1137588225661352E+24</v>
      </c>
      <c r="AF123" s="65">
        <f t="shared" si="234"/>
        <v>1.302974722757849E+26</v>
      </c>
      <c r="AG123" s="65">
        <f t="shared" si="234"/>
        <v>3.8518757943893842E+27</v>
      </c>
      <c r="AH123" s="65">
        <f t="shared" si="234"/>
        <v>1.0675351640083041E+29</v>
      </c>
      <c r="AI123" s="65">
        <f t="shared" si="234"/>
        <v>2.7846173872413901E+30</v>
      </c>
      <c r="AJ123" s="65">
        <f t="shared" si="234"/>
        <v>6.8600560523900485E+31</v>
      </c>
      <c r="AK123" s="65">
        <f t="shared" si="234"/>
        <v>1.6010728365058997E+33</v>
      </c>
      <c r="AL123" s="65">
        <f t="shared" si="234"/>
        <v>3.5499359581227728E+34</v>
      </c>
      <c r="AM123" s="65">
        <f t="shared" si="139"/>
        <v>1</v>
      </c>
      <c r="AN123" s="65">
        <f t="shared" si="134"/>
        <v>1.3888888888888889E-3</v>
      </c>
      <c r="AO123" s="65">
        <f t="shared" ref="AO123:BH123" si="235">AN123+1/((FACT($B$4-1-AO$10))*(($B$5*$P123)^AO$10))</f>
        <v>1.4077255374723729E-3</v>
      </c>
      <c r="AP123" s="65">
        <f t="shared" si="235"/>
        <v>1.4079384290702874E-3</v>
      </c>
      <c r="AQ123" s="65">
        <f t="shared" si="235"/>
        <v>1.4079403539491112E-3</v>
      </c>
      <c r="AR123" s="65">
        <f t="shared" si="235"/>
        <v>1.407940367002087E-3</v>
      </c>
      <c r="AS123" s="65">
        <f t="shared" si="235"/>
        <v>1.4079403670610969E-3</v>
      </c>
      <c r="AT123" s="65">
        <f t="shared" si="235"/>
        <v>1.4079403670612303E-3</v>
      </c>
      <c r="AU123" s="65" t="e">
        <f t="shared" si="235"/>
        <v>#NUM!</v>
      </c>
      <c r="AV123" s="65" t="e">
        <f t="shared" si="235"/>
        <v>#NUM!</v>
      </c>
      <c r="AW123" s="65" t="e">
        <f t="shared" si="235"/>
        <v>#NUM!</v>
      </c>
      <c r="AX123" s="65" t="e">
        <f t="shared" si="235"/>
        <v>#NUM!</v>
      </c>
      <c r="AY123" s="65" t="e">
        <f t="shared" si="235"/>
        <v>#NUM!</v>
      </c>
      <c r="AZ123" s="65" t="e">
        <f t="shared" si="235"/>
        <v>#NUM!</v>
      </c>
      <c r="BA123" s="65" t="e">
        <f t="shared" si="235"/>
        <v>#NUM!</v>
      </c>
      <c r="BB123" s="65" t="e">
        <f t="shared" si="235"/>
        <v>#NUM!</v>
      </c>
      <c r="BC123" s="65" t="e">
        <f t="shared" si="235"/>
        <v>#NUM!</v>
      </c>
      <c r="BD123" s="65" t="e">
        <f t="shared" si="235"/>
        <v>#NUM!</v>
      </c>
      <c r="BE123" s="65" t="e">
        <f t="shared" si="235"/>
        <v>#NUM!</v>
      </c>
      <c r="BF123" s="65" t="e">
        <f t="shared" si="235"/>
        <v>#NUM!</v>
      </c>
      <c r="BG123" s="65" t="e">
        <f t="shared" si="235"/>
        <v>#NUM!</v>
      </c>
      <c r="BH123" s="65" t="e">
        <f t="shared" si="235"/>
        <v>#NUM!</v>
      </c>
      <c r="BI123" s="5">
        <f t="shared" si="141"/>
        <v>7.7931015254036318</v>
      </c>
    </row>
    <row r="124" spans="4:61" s="1" customFormat="1">
      <c r="D124" s="5"/>
      <c r="E124" s="5"/>
      <c r="F124" s="5"/>
      <c r="G124" s="5"/>
      <c r="H124" s="5"/>
      <c r="O124" s="3"/>
      <c r="P124" s="65">
        <v>56.5</v>
      </c>
      <c r="Q124" s="65">
        <f t="shared" si="136"/>
        <v>1.2331213923113444E-180</v>
      </c>
      <c r="R124" s="65">
        <f t="shared" si="137"/>
        <v>1</v>
      </c>
      <c r="S124" s="65">
        <f t="shared" ref="S124:AL124" si="236">R124+(($B$5*$P124)^S$10)/FACT(S$10)</f>
        <v>447.35</v>
      </c>
      <c r="T124" s="65">
        <f t="shared" si="236"/>
        <v>100061.51125000001</v>
      </c>
      <c r="U124" s="65">
        <f t="shared" si="236"/>
        <v>14920988.469229167</v>
      </c>
      <c r="V124" s="65">
        <f t="shared" si="236"/>
        <v>1668751175.3927295</v>
      </c>
      <c r="W124" s="65">
        <f t="shared" si="236"/>
        <v>149306171962.05359</v>
      </c>
      <c r="X124" s="65">
        <f t="shared" si="236"/>
        <v>11132299966649.732</v>
      </c>
      <c r="Y124" s="65">
        <f t="shared" si="236"/>
        <v>711455054289342.12</v>
      </c>
      <c r="Z124" s="65">
        <f t="shared" si="236"/>
        <v>3.9785087728281056E+16</v>
      </c>
      <c r="AA124" s="65">
        <f t="shared" si="236"/>
        <v>1.9776201926211924E+18</v>
      </c>
      <c r="AB124" s="65">
        <f t="shared" si="236"/>
        <v>8.8472890099516293E+19</v>
      </c>
      <c r="AC124" s="65">
        <f t="shared" si="236"/>
        <v>3.5982150467306646E+21</v>
      </c>
      <c r="AD124" s="65">
        <f t="shared" si="236"/>
        <v>1.3414599934775674E+23</v>
      </c>
      <c r="AE124" s="65">
        <f t="shared" si="236"/>
        <v>4.616453962637217E+24</v>
      </c>
      <c r="AF124" s="65">
        <f t="shared" si="236"/>
        <v>1.4752203677794085E+26</v>
      </c>
      <c r="AG124" s="65">
        <f t="shared" si="236"/>
        <v>4.3999158294186601E+27</v>
      </c>
      <c r="AH124" s="65">
        <f t="shared" si="236"/>
        <v>1.230284139134927E+29</v>
      </c>
      <c r="AI124" s="65">
        <f t="shared" si="236"/>
        <v>3.2377243033150488E+30</v>
      </c>
      <c r="AJ124" s="65">
        <f t="shared" si="236"/>
        <v>8.0473530427447527E+31</v>
      </c>
      <c r="AK124" s="65">
        <f t="shared" si="236"/>
        <v>1.8949052179804229E+33</v>
      </c>
      <c r="AL124" s="65">
        <f t="shared" si="236"/>
        <v>4.2388484404943954E+34</v>
      </c>
      <c r="AM124" s="65">
        <f t="shared" si="139"/>
        <v>1</v>
      </c>
      <c r="AN124" s="65">
        <f t="shared" si="134"/>
        <v>1.3888888888888889E-3</v>
      </c>
      <c r="AO124" s="65">
        <f t="shared" ref="AO124:BH124" si="237">AN124+1/((FACT($B$4-1-AO$10))*(($B$5*$P124)^AO$10))</f>
        <v>1.4075588414672094E-3</v>
      </c>
      <c r="AP124" s="65">
        <f t="shared" si="237"/>
        <v>1.4077679817447754E-3</v>
      </c>
      <c r="AQ124" s="65">
        <f t="shared" si="237"/>
        <v>1.4077698559715262E-3</v>
      </c>
      <c r="AR124" s="65">
        <f t="shared" si="237"/>
        <v>1.4077698685685471E-3</v>
      </c>
      <c r="AS124" s="65">
        <f t="shared" si="237"/>
        <v>1.4077698686249917E-3</v>
      </c>
      <c r="AT124" s="65">
        <f t="shared" si="237"/>
        <v>1.4077698686251181E-3</v>
      </c>
      <c r="AU124" s="65" t="e">
        <f t="shared" si="237"/>
        <v>#NUM!</v>
      </c>
      <c r="AV124" s="65" t="e">
        <f t="shared" si="237"/>
        <v>#NUM!</v>
      </c>
      <c r="AW124" s="65" t="e">
        <f t="shared" si="237"/>
        <v>#NUM!</v>
      </c>
      <c r="AX124" s="65" t="e">
        <f t="shared" si="237"/>
        <v>#NUM!</v>
      </c>
      <c r="AY124" s="65" t="e">
        <f t="shared" si="237"/>
        <v>#NUM!</v>
      </c>
      <c r="AZ124" s="65" t="e">
        <f t="shared" si="237"/>
        <v>#NUM!</v>
      </c>
      <c r="BA124" s="65" t="e">
        <f t="shared" si="237"/>
        <v>#NUM!</v>
      </c>
      <c r="BB124" s="65" t="e">
        <f t="shared" si="237"/>
        <v>#NUM!</v>
      </c>
      <c r="BC124" s="65" t="e">
        <f t="shared" si="237"/>
        <v>#NUM!</v>
      </c>
      <c r="BD124" s="65" t="e">
        <f t="shared" si="237"/>
        <v>#NUM!</v>
      </c>
      <c r="BE124" s="65" t="e">
        <f t="shared" si="237"/>
        <v>#NUM!</v>
      </c>
      <c r="BF124" s="65" t="e">
        <f t="shared" si="237"/>
        <v>#NUM!</v>
      </c>
      <c r="BG124" s="65" t="e">
        <f t="shared" si="237"/>
        <v>#NUM!</v>
      </c>
      <c r="BH124" s="65" t="e">
        <f t="shared" si="237"/>
        <v>#NUM!</v>
      </c>
      <c r="BI124" s="5">
        <f t="shared" si="141"/>
        <v>7.7940453669022718</v>
      </c>
    </row>
    <row r="125" spans="4:61" s="1" customFormat="1">
      <c r="D125" s="5"/>
      <c r="E125" s="5"/>
      <c r="F125" s="5"/>
      <c r="G125" s="5"/>
      <c r="H125" s="5"/>
      <c r="O125" s="3"/>
      <c r="P125" s="66">
        <v>57</v>
      </c>
      <c r="Q125" s="65">
        <f t="shared" si="136"/>
        <v>2.5032318480452201E-182</v>
      </c>
      <c r="R125" s="65">
        <f t="shared" si="137"/>
        <v>1</v>
      </c>
      <c r="S125" s="65">
        <f t="shared" ref="S125:AL125" si="238">R125+(($B$5*$P125)^S$10)/FACT(S$10)</f>
        <v>451.3</v>
      </c>
      <c r="T125" s="65">
        <f t="shared" si="238"/>
        <v>101836.345</v>
      </c>
      <c r="U125" s="65">
        <f t="shared" si="238"/>
        <v>15319731.5995</v>
      </c>
      <c r="V125" s="65">
        <f t="shared" si="238"/>
        <v>1728474289.8748374</v>
      </c>
      <c r="W125" s="65">
        <f t="shared" si="238"/>
        <v>156015173808.15173</v>
      </c>
      <c r="X125" s="65">
        <f t="shared" si="238"/>
        <v>11735231972654.832</v>
      </c>
      <c r="Y125" s="65">
        <f t="shared" si="238"/>
        <v>756609706904177.87</v>
      </c>
      <c r="Z125" s="65">
        <f t="shared" si="238"/>
        <v>4.2683731714612272E+16</v>
      </c>
      <c r="AA125" s="65">
        <f t="shared" si="238"/>
        <v>2.1404374028336072E+18</v>
      </c>
      <c r="AB125" s="65">
        <f t="shared" si="238"/>
        <v>9.6602285213321937E+19</v>
      </c>
      <c r="AC125" s="65">
        <f t="shared" si="238"/>
        <v>3.9635268369463132E+21</v>
      </c>
      <c r="AD125" s="65">
        <f t="shared" si="238"/>
        <v>1.4906987064072682E+23</v>
      </c>
      <c r="AE125" s="65">
        <f t="shared" si="238"/>
        <v>5.1753303794747537E+24</v>
      </c>
      <c r="AF125" s="65">
        <f t="shared" si="238"/>
        <v>1.6684140946004351E+26</v>
      </c>
      <c r="AG125" s="65">
        <f t="shared" si="238"/>
        <v>5.0200571034587183E+27</v>
      </c>
      <c r="AH125" s="65">
        <f t="shared" si="238"/>
        <v>1.416077462914339E+29</v>
      </c>
      <c r="AI125" s="65">
        <f t="shared" si="238"/>
        <v>3.7595745957823295E+30</v>
      </c>
      <c r="AJ125" s="65">
        <f t="shared" si="238"/>
        <v>9.4269045280546235E+31</v>
      </c>
      <c r="AK125" s="65">
        <f t="shared" si="238"/>
        <v>2.2393435005094506E+33</v>
      </c>
      <c r="AL125" s="65">
        <f t="shared" si="238"/>
        <v>5.0535694859988231E+34</v>
      </c>
      <c r="AM125" s="65">
        <f t="shared" si="139"/>
        <v>1</v>
      </c>
      <c r="AN125" s="65">
        <f t="shared" si="134"/>
        <v>1.3888888888888889E-3</v>
      </c>
      <c r="AO125" s="65">
        <f t="shared" ref="AO125:BH125" si="239">AN125+1/((FACT($B$4-1-AO$10))*(($B$5*$P125)^AO$10))</f>
        <v>1.4073950699533644E-3</v>
      </c>
      <c r="AP125" s="65">
        <f t="shared" si="239"/>
        <v>1.4076005571959191E-3</v>
      </c>
      <c r="AQ125" s="65">
        <f t="shared" si="239"/>
        <v>1.4076023825322953E-3</v>
      </c>
      <c r="AR125" s="65">
        <f t="shared" si="239"/>
        <v>1.4076023946930972E-3</v>
      </c>
      <c r="AS125" s="65">
        <f t="shared" si="239"/>
        <v>1.4076023947471091E-3</v>
      </c>
      <c r="AT125" s="65">
        <f t="shared" si="239"/>
        <v>1.407602394747229E-3</v>
      </c>
      <c r="AU125" s="65" t="e">
        <f t="shared" si="239"/>
        <v>#NUM!</v>
      </c>
      <c r="AV125" s="65" t="e">
        <f t="shared" si="239"/>
        <v>#NUM!</v>
      </c>
      <c r="AW125" s="65" t="e">
        <f t="shared" si="239"/>
        <v>#NUM!</v>
      </c>
      <c r="AX125" s="65" t="e">
        <f t="shared" si="239"/>
        <v>#NUM!</v>
      </c>
      <c r="AY125" s="65" t="e">
        <f t="shared" si="239"/>
        <v>#NUM!</v>
      </c>
      <c r="AZ125" s="65" t="e">
        <f t="shared" si="239"/>
        <v>#NUM!</v>
      </c>
      <c r="BA125" s="65" t="e">
        <f t="shared" si="239"/>
        <v>#NUM!</v>
      </c>
      <c r="BB125" s="65" t="e">
        <f t="shared" si="239"/>
        <v>#NUM!</v>
      </c>
      <c r="BC125" s="65" t="e">
        <f t="shared" si="239"/>
        <v>#NUM!</v>
      </c>
      <c r="BD125" s="65" t="e">
        <f t="shared" si="239"/>
        <v>#NUM!</v>
      </c>
      <c r="BE125" s="65" t="e">
        <f t="shared" si="239"/>
        <v>#NUM!</v>
      </c>
      <c r="BF125" s="65" t="e">
        <f t="shared" si="239"/>
        <v>#NUM!</v>
      </c>
      <c r="BG125" s="65" t="e">
        <f t="shared" si="239"/>
        <v>#NUM!</v>
      </c>
      <c r="BH125" s="65" t="e">
        <f t="shared" si="239"/>
        <v>#NUM!</v>
      </c>
      <c r="BI125" s="5">
        <f t="shared" si="141"/>
        <v>7.7949726877187961</v>
      </c>
    </row>
    <row r="126" spans="4:61" s="1" customFormat="1">
      <c r="D126" s="5"/>
      <c r="E126" s="5"/>
      <c r="F126" s="5"/>
      <c r="G126" s="5"/>
      <c r="H126" s="5"/>
      <c r="O126" s="3"/>
      <c r="P126" s="65">
        <v>57.5</v>
      </c>
      <c r="Q126" s="65">
        <f t="shared" si="136"/>
        <v>5.0792057555031134E-184</v>
      </c>
      <c r="R126" s="65">
        <f t="shared" si="137"/>
        <v>1</v>
      </c>
      <c r="S126" s="65">
        <f t="shared" ref="S126:AL126" si="240">R126+(($B$5*$P126)^S$10)/FACT(S$10)</f>
        <v>455.25</v>
      </c>
      <c r="T126" s="65">
        <f t="shared" si="240"/>
        <v>103626.78125</v>
      </c>
      <c r="U126" s="65">
        <f t="shared" si="240"/>
        <v>15725516.138020834</v>
      </c>
      <c r="V126" s="65">
        <f t="shared" si="240"/>
        <v>1789786326.2163086</v>
      </c>
      <c r="W126" s="65">
        <f t="shared" si="240"/>
        <v>162963210921.82874</v>
      </c>
      <c r="X126" s="65">
        <f t="shared" si="240"/>
        <v>12365134564681.32</v>
      </c>
      <c r="Y126" s="65">
        <f t="shared" si="240"/>
        <v>804198897056859.87</v>
      </c>
      <c r="Z126" s="65">
        <f t="shared" si="240"/>
        <v>4.5765509723565864E+16</v>
      </c>
      <c r="AA126" s="65">
        <f t="shared" si="240"/>
        <v>2.3150627811615345E+18</v>
      </c>
      <c r="AB126" s="65">
        <f t="shared" si="240"/>
        <v>1.0539789133623127E+20</v>
      </c>
      <c r="AC126" s="65">
        <f t="shared" si="240"/>
        <v>4.3622501523489974E+21</v>
      </c>
      <c r="AD126" s="65">
        <f t="shared" si="240"/>
        <v>1.6550184511610308E+23</v>
      </c>
      <c r="AE126" s="65">
        <f t="shared" si="240"/>
        <v>5.7960911537534324E+24</v>
      </c>
      <c r="AF126" s="65">
        <f t="shared" si="240"/>
        <v>1.8848860497150393E+26</v>
      </c>
      <c r="AG126" s="65">
        <f t="shared" si="240"/>
        <v>5.7210268984190484E+27</v>
      </c>
      <c r="AH126" s="65">
        <f t="shared" si="240"/>
        <v>1.6279324688582823E+29</v>
      </c>
      <c r="AI126" s="65">
        <f t="shared" si="240"/>
        <v>4.3598553603729244E+30</v>
      </c>
      <c r="AJ126" s="65">
        <f t="shared" si="240"/>
        <v>1.102773811965681E+32</v>
      </c>
      <c r="AK126" s="65">
        <f t="shared" si="240"/>
        <v>2.6425424396750761E+33</v>
      </c>
      <c r="AL126" s="65">
        <f t="shared" si="240"/>
        <v>6.0156612580368192E+34</v>
      </c>
      <c r="AM126" s="65">
        <f t="shared" si="139"/>
        <v>1</v>
      </c>
      <c r="AN126" s="65">
        <f t="shared" si="134"/>
        <v>1.3888888888888889E-3</v>
      </c>
      <c r="AO126" s="65">
        <f t="shared" ref="AO126:BH126" si="241">AN126+1/((FACT($B$4-1-AO$10))*(($B$5*$P126)^AO$10))</f>
        <v>1.4072341466397603E-3</v>
      </c>
      <c r="AP126" s="65">
        <f t="shared" si="241"/>
        <v>1.4074360757289279E-3</v>
      </c>
      <c r="AQ126" s="65">
        <f t="shared" si="241"/>
        <v>1.4074378538606982E-3</v>
      </c>
      <c r="AR126" s="65">
        <f t="shared" si="241"/>
        <v>1.4074378656040009E-3</v>
      </c>
      <c r="AS126" s="65">
        <f t="shared" si="241"/>
        <v>1.407437865655705E-3</v>
      </c>
      <c r="AT126" s="65">
        <f t="shared" si="241"/>
        <v>1.4074378656558188E-3</v>
      </c>
      <c r="AU126" s="65" t="e">
        <f t="shared" si="241"/>
        <v>#NUM!</v>
      </c>
      <c r="AV126" s="65" t="e">
        <f t="shared" si="241"/>
        <v>#NUM!</v>
      </c>
      <c r="AW126" s="65" t="e">
        <f t="shared" si="241"/>
        <v>#NUM!</v>
      </c>
      <c r="AX126" s="65" t="e">
        <f t="shared" si="241"/>
        <v>#NUM!</v>
      </c>
      <c r="AY126" s="65" t="e">
        <f t="shared" si="241"/>
        <v>#NUM!</v>
      </c>
      <c r="AZ126" s="65" t="e">
        <f t="shared" si="241"/>
        <v>#NUM!</v>
      </c>
      <c r="BA126" s="65" t="e">
        <f t="shared" si="241"/>
        <v>#NUM!</v>
      </c>
      <c r="BB126" s="65" t="e">
        <f t="shared" si="241"/>
        <v>#NUM!</v>
      </c>
      <c r="BC126" s="65" t="e">
        <f t="shared" si="241"/>
        <v>#NUM!</v>
      </c>
      <c r="BD126" s="65" t="e">
        <f t="shared" si="241"/>
        <v>#NUM!</v>
      </c>
      <c r="BE126" s="65" t="e">
        <f t="shared" si="241"/>
        <v>#NUM!</v>
      </c>
      <c r="BF126" s="65" t="e">
        <f t="shared" si="241"/>
        <v>#NUM!</v>
      </c>
      <c r="BG126" s="65" t="e">
        <f t="shared" si="241"/>
        <v>#NUM!</v>
      </c>
      <c r="BH126" s="65" t="e">
        <f t="shared" si="241"/>
        <v>#NUM!</v>
      </c>
      <c r="BI126" s="5">
        <f t="shared" si="141"/>
        <v>7.7958839178378465</v>
      </c>
    </row>
    <row r="127" spans="4:61" s="1" customFormat="1">
      <c r="D127" s="5"/>
      <c r="E127" s="5"/>
      <c r="F127" s="5"/>
      <c r="G127" s="5"/>
      <c r="H127" s="5"/>
      <c r="O127" s="3"/>
      <c r="P127" s="66">
        <v>58</v>
      </c>
      <c r="Q127" s="65">
        <f t="shared" si="136"/>
        <v>1.030133464959481E-185</v>
      </c>
      <c r="R127" s="65">
        <f t="shared" si="137"/>
        <v>1</v>
      </c>
      <c r="S127" s="65">
        <f t="shared" ref="S127:AL127" si="242">R127+(($B$5*$P127)^S$10)/FACT(S$10)</f>
        <v>459.20000000000005</v>
      </c>
      <c r="T127" s="65">
        <f t="shared" si="242"/>
        <v>105432.82000000002</v>
      </c>
      <c r="U127" s="65">
        <f t="shared" si="242"/>
        <v>16138403.714666672</v>
      </c>
      <c r="V127" s="65">
        <f t="shared" si="242"/>
        <v>1852715219.6987343</v>
      </c>
      <c r="W127" s="65">
        <f t="shared" si="242"/>
        <v>170156614636.4787</v>
      </c>
      <c r="X127" s="65">
        <f t="shared" si="242"/>
        <v>13022964400097.912</v>
      </c>
      <c r="Y127" s="65">
        <f t="shared" si="242"/>
        <v>854331039728444.75</v>
      </c>
      <c r="Z127" s="65">
        <f t="shared" si="242"/>
        <v>4.9040251054159528E+16</v>
      </c>
      <c r="AA127" s="65">
        <f t="shared" si="242"/>
        <v>2.5022389788999731E+18</v>
      </c>
      <c r="AB127" s="65">
        <f t="shared" si="242"/>
        <v>1.1490780468879516E+20</v>
      </c>
      <c r="AC127" s="65">
        <f t="shared" si="242"/>
        <v>4.7971105508955206E+21</v>
      </c>
      <c r="AD127" s="65">
        <f t="shared" si="242"/>
        <v>1.835792187435557E+23</v>
      </c>
      <c r="AE127" s="65">
        <f t="shared" si="242"/>
        <v>6.4849609090417794E+24</v>
      </c>
      <c r="AF127" s="65">
        <f t="shared" si="242"/>
        <v>2.1272018165865941E+26</v>
      </c>
      <c r="AG127" s="65">
        <f t="shared" si="242"/>
        <v>6.5125187248236462E+27</v>
      </c>
      <c r="AH127" s="65">
        <f t="shared" si="242"/>
        <v>1.8692299950471096E+29</v>
      </c>
      <c r="AI127" s="65">
        <f t="shared" si="242"/>
        <v>5.0495160755837914E+30</v>
      </c>
      <c r="AJ127" s="65">
        <f t="shared" si="242"/>
        <v>1.2882952426777463E+32</v>
      </c>
      <c r="AK127" s="65">
        <f t="shared" si="242"/>
        <v>3.1138821428815557E+33</v>
      </c>
      <c r="AL127" s="65">
        <f t="shared" si="242"/>
        <v>7.1501437635323299E+34</v>
      </c>
      <c r="AM127" s="65">
        <f t="shared" si="139"/>
        <v>1</v>
      </c>
      <c r="AN127" s="65">
        <f t="shared" si="134"/>
        <v>1.3888888888888889E-3</v>
      </c>
      <c r="AO127" s="65">
        <f t="shared" ref="AO127:BH127" si="243">AN127+1/((FACT($B$4-1-AO$10))*(($B$5*$P127)^AO$10))</f>
        <v>1.4070759978660459E-3</v>
      </c>
      <c r="AP127" s="65">
        <f t="shared" si="243"/>
        <v>1.407274460425814E-3</v>
      </c>
      <c r="AQ127" s="65">
        <f t="shared" si="243"/>
        <v>1.4072761929667112E-3</v>
      </c>
      <c r="AR127" s="65">
        <f t="shared" si="243"/>
        <v>1.4072762043102788E-3</v>
      </c>
      <c r="AS127" s="65">
        <f t="shared" si="243"/>
        <v>1.4072762043597924E-3</v>
      </c>
      <c r="AT127" s="65">
        <f t="shared" si="243"/>
        <v>1.4072762043599004E-3</v>
      </c>
      <c r="AU127" s="65" t="e">
        <f t="shared" si="243"/>
        <v>#NUM!</v>
      </c>
      <c r="AV127" s="65" t="e">
        <f t="shared" si="243"/>
        <v>#NUM!</v>
      </c>
      <c r="AW127" s="65" t="e">
        <f t="shared" si="243"/>
        <v>#NUM!</v>
      </c>
      <c r="AX127" s="65" t="e">
        <f t="shared" si="243"/>
        <v>#NUM!</v>
      </c>
      <c r="AY127" s="65" t="e">
        <f t="shared" si="243"/>
        <v>#NUM!</v>
      </c>
      <c r="AZ127" s="65" t="e">
        <f t="shared" si="243"/>
        <v>#NUM!</v>
      </c>
      <c r="BA127" s="65" t="e">
        <f t="shared" si="243"/>
        <v>#NUM!</v>
      </c>
      <c r="BB127" s="65" t="e">
        <f t="shared" si="243"/>
        <v>#NUM!</v>
      </c>
      <c r="BC127" s="65" t="e">
        <f t="shared" si="243"/>
        <v>#NUM!</v>
      </c>
      <c r="BD127" s="65" t="e">
        <f t="shared" si="243"/>
        <v>#NUM!</v>
      </c>
      <c r="BE127" s="65" t="e">
        <f t="shared" si="243"/>
        <v>#NUM!</v>
      </c>
      <c r="BF127" s="65" t="e">
        <f t="shared" si="243"/>
        <v>#NUM!</v>
      </c>
      <c r="BG127" s="65" t="e">
        <f t="shared" si="243"/>
        <v>#NUM!</v>
      </c>
      <c r="BH127" s="65" t="e">
        <f t="shared" si="243"/>
        <v>#NUM!</v>
      </c>
      <c r="BI127" s="5">
        <f t="shared" si="141"/>
        <v>7.7967794724511368</v>
      </c>
    </row>
    <row r="128" spans="4:61" s="1" customFormat="1">
      <c r="D128" s="5"/>
      <c r="E128" s="5"/>
      <c r="F128" s="5"/>
      <c r="G128" s="5"/>
      <c r="H128" s="5"/>
      <c r="O128" s="3"/>
      <c r="P128" s="65">
        <v>58.5</v>
      </c>
      <c r="Q128" s="65">
        <f t="shared" si="136"/>
        <v>2.0883223068249932E-187</v>
      </c>
      <c r="R128" s="65">
        <f t="shared" si="137"/>
        <v>1</v>
      </c>
      <c r="S128" s="65">
        <f t="shared" ref="S128:AL128" si="244">R128+(($B$5*$P128)^S$10)/FACT(S$10)</f>
        <v>463.15000000000003</v>
      </c>
      <c r="T128" s="65">
        <f t="shared" si="244"/>
        <v>107254.46125000001</v>
      </c>
      <c r="U128" s="65">
        <f t="shared" si="244"/>
        <v>16558455.959312504</v>
      </c>
      <c r="V128" s="65">
        <f t="shared" si="244"/>
        <v>1917289149.0417089</v>
      </c>
      <c r="W128" s="65">
        <f t="shared" si="244"/>
        <v>177601827110.64764</v>
      </c>
      <c r="X128" s="65">
        <f t="shared" si="244"/>
        <v>13709703363603.346</v>
      </c>
      <c r="Y128" s="65">
        <f t="shared" si="244"/>
        <v>907118378376474.87</v>
      </c>
      <c r="Z128" s="65">
        <f t="shared" si="244"/>
        <v>5.2518220773026288E+16</v>
      </c>
      <c r="AA128" s="65">
        <f t="shared" si="244"/>
        <v>2.7027483287382948E+18</v>
      </c>
      <c r="AB128" s="65">
        <f t="shared" si="244"/>
        <v>1.2518313276835317E+20</v>
      </c>
      <c r="AC128" s="65">
        <f t="shared" si="244"/>
        <v>5.2710294662927184E+21</v>
      </c>
      <c r="AD128" s="65">
        <f t="shared" si="244"/>
        <v>2.0345043638614986E+23</v>
      </c>
      <c r="AE128" s="65">
        <f t="shared" si="244"/>
        <v>7.2487283523870725E+24</v>
      </c>
      <c r="AF128" s="65">
        <f t="shared" si="244"/>
        <v>2.3981838470094609E+26</v>
      </c>
      <c r="AG128" s="65">
        <f t="shared" si="244"/>
        <v>7.4052894968000497E+27</v>
      </c>
      <c r="AH128" s="65">
        <f t="shared" si="244"/>
        <v>2.1437544415033761E+29</v>
      </c>
      <c r="AI128" s="65">
        <f t="shared" si="244"/>
        <v>5.8409199719816538E+30</v>
      </c>
      <c r="AJ128" s="65">
        <f t="shared" si="244"/>
        <v>1.5030245072405072E+32</v>
      </c>
      <c r="AK128" s="65">
        <f t="shared" si="244"/>
        <v>3.6641391053066149E+33</v>
      </c>
      <c r="AL128" s="65">
        <f t="shared" si="244"/>
        <v>8.4860119601073217E+34</v>
      </c>
      <c r="AM128" s="65">
        <f t="shared" si="139"/>
        <v>1</v>
      </c>
      <c r="AN128" s="65">
        <f t="shared" si="134"/>
        <v>1.3888888888888889E-3</v>
      </c>
      <c r="AO128" s="65">
        <f t="shared" ref="AO128:BH128" si="245">AN128+1/((FACT($B$4-1-AO$10))*(($B$5*$P128)^AO$10))</f>
        <v>1.4069205524901728E-3</v>
      </c>
      <c r="AP128" s="65">
        <f t="shared" si="245"/>
        <v>1.4071156370255107E-3</v>
      </c>
      <c r="AQ128" s="65">
        <f t="shared" si="245"/>
        <v>1.4071173255208939E-3</v>
      </c>
      <c r="AR128" s="65">
        <f t="shared" si="245"/>
        <v>1.4071173364815909E-3</v>
      </c>
      <c r="AS128" s="65">
        <f t="shared" si="245"/>
        <v>1.4071173365290243E-3</v>
      </c>
      <c r="AT128" s="65">
        <f t="shared" si="245"/>
        <v>1.4071173365291269E-3</v>
      </c>
      <c r="AU128" s="65" t="e">
        <f t="shared" si="245"/>
        <v>#NUM!</v>
      </c>
      <c r="AV128" s="65" t="e">
        <f t="shared" si="245"/>
        <v>#NUM!</v>
      </c>
      <c r="AW128" s="65" t="e">
        <f t="shared" si="245"/>
        <v>#NUM!</v>
      </c>
      <c r="AX128" s="65" t="e">
        <f t="shared" si="245"/>
        <v>#NUM!</v>
      </c>
      <c r="AY128" s="65" t="e">
        <f t="shared" si="245"/>
        <v>#NUM!</v>
      </c>
      <c r="AZ128" s="65" t="e">
        <f t="shared" si="245"/>
        <v>#NUM!</v>
      </c>
      <c r="BA128" s="65" t="e">
        <f t="shared" si="245"/>
        <v>#NUM!</v>
      </c>
      <c r="BB128" s="65" t="e">
        <f t="shared" si="245"/>
        <v>#NUM!</v>
      </c>
      <c r="BC128" s="65" t="e">
        <f t="shared" si="245"/>
        <v>#NUM!</v>
      </c>
      <c r="BD128" s="65" t="e">
        <f t="shared" si="245"/>
        <v>#NUM!</v>
      </c>
      <c r="BE128" s="65" t="e">
        <f t="shared" si="245"/>
        <v>#NUM!</v>
      </c>
      <c r="BF128" s="65" t="e">
        <f t="shared" si="245"/>
        <v>#NUM!</v>
      </c>
      <c r="BG128" s="65" t="e">
        <f t="shared" si="245"/>
        <v>#NUM!</v>
      </c>
      <c r="BH128" s="65" t="e">
        <f t="shared" si="245"/>
        <v>#NUM!</v>
      </c>
      <c r="BI128" s="5">
        <f t="shared" si="141"/>
        <v>7.797659752588161</v>
      </c>
    </row>
    <row r="129" spans="4:61" s="1" customFormat="1">
      <c r="D129" s="5"/>
      <c r="E129" s="5"/>
      <c r="F129" s="5"/>
      <c r="G129" s="5"/>
      <c r="H129" s="5"/>
      <c r="O129" s="3"/>
      <c r="P129" s="66">
        <v>59</v>
      </c>
      <c r="Q129" s="65">
        <f t="shared" si="136"/>
        <v>4.2316642001182839E-189</v>
      </c>
      <c r="R129" s="65">
        <f t="shared" si="137"/>
        <v>1</v>
      </c>
      <c r="S129" s="65">
        <f t="shared" ref="S129:AL129" si="246">R129+(($B$5*$P129)^S$10)/FACT(S$10)</f>
        <v>467.1</v>
      </c>
      <c r="T129" s="65">
        <f t="shared" si="246"/>
        <v>109091.70500000002</v>
      </c>
      <c r="U129" s="65">
        <f t="shared" si="246"/>
        <v>16985734.501833335</v>
      </c>
      <c r="V129" s="65">
        <f t="shared" si="246"/>
        <v>1983536536.402838</v>
      </c>
      <c r="W129" s="65">
        <f t="shared" si="246"/>
        <v>185305402289.61447</v>
      </c>
      <c r="X129" s="65">
        <f t="shared" si="246"/>
        <v>14426359006884.939</v>
      </c>
      <c r="Y129" s="65">
        <f t="shared" si="246"/>
        <v>962677085450011</v>
      </c>
      <c r="Z129" s="65">
        <f t="shared" si="246"/>
        <v>5.6210135034842632E+16</v>
      </c>
      <c r="AA129" s="65">
        <f t="shared" si="246"/>
        <v>2.9174145961694986E+18</v>
      </c>
      <c r="AB129" s="65">
        <f t="shared" si="246"/>
        <v>1.3627815452965582E+20</v>
      </c>
      <c r="AC129" s="65">
        <f t="shared" si="246"/>
        <v>5.7871364166203809E+21</v>
      </c>
      <c r="AD129" s="65">
        <f t="shared" si="246"/>
        <v>2.2527588941332758E+23</v>
      </c>
      <c r="AE129" s="65">
        <f t="shared" si="246"/>
        <v>8.094791871856809E+24</v>
      </c>
      <c r="AF129" s="65">
        <f t="shared" si="246"/>
        <v>2.7009346325877873E+26</v>
      </c>
      <c r="AG129" s="65">
        <f t="shared" si="246"/>
        <v>8.4112655121550668E+27</v>
      </c>
      <c r="AH129" s="65">
        <f t="shared" si="246"/>
        <v>2.4557378376156502E+29</v>
      </c>
      <c r="AI129" s="65">
        <f t="shared" si="246"/>
        <v>6.7480120047056812E+30</v>
      </c>
      <c r="AJ129" s="65">
        <f t="shared" si="246"/>
        <v>1.7512503727037529E+32</v>
      </c>
      <c r="AK129" s="65">
        <f t="shared" si="246"/>
        <v>4.3056793254981967E+33</v>
      </c>
      <c r="AL129" s="65">
        <f t="shared" si="246"/>
        <v>1.0056824701264757E+35</v>
      </c>
      <c r="AM129" s="65">
        <f t="shared" si="139"/>
        <v>1</v>
      </c>
      <c r="AN129" s="65">
        <f t="shared" si="134"/>
        <v>1.3888888888888889E-3</v>
      </c>
      <c r="AO129" s="65">
        <f t="shared" ref="AO129:BH129" si="247">AN129+1/((FACT($B$4-1-AO$10))*(($B$5*$P129)^AO$10))</f>
        <v>1.4067677417816872E-3</v>
      </c>
      <c r="AP129" s="65">
        <f t="shared" si="247"/>
        <v>1.4069595338101447E-3</v>
      </c>
      <c r="AQ129" s="65">
        <f t="shared" si="247"/>
        <v>1.4069611797404469E-3</v>
      </c>
      <c r="AR129" s="65">
        <f t="shared" si="247"/>
        <v>1.4069611903342913E-3</v>
      </c>
      <c r="AS129" s="65">
        <f t="shared" si="247"/>
        <v>1.4069611903797486E-3</v>
      </c>
      <c r="AT129" s="65">
        <f t="shared" si="247"/>
        <v>1.4069611903798462E-3</v>
      </c>
      <c r="AU129" s="65" t="e">
        <f t="shared" si="247"/>
        <v>#NUM!</v>
      </c>
      <c r="AV129" s="65" t="e">
        <f t="shared" si="247"/>
        <v>#NUM!</v>
      </c>
      <c r="AW129" s="65" t="e">
        <f t="shared" si="247"/>
        <v>#NUM!</v>
      </c>
      <c r="AX129" s="65" t="e">
        <f t="shared" si="247"/>
        <v>#NUM!</v>
      </c>
      <c r="AY129" s="65" t="e">
        <f t="shared" si="247"/>
        <v>#NUM!</v>
      </c>
      <c r="AZ129" s="65" t="e">
        <f t="shared" si="247"/>
        <v>#NUM!</v>
      </c>
      <c r="BA129" s="65" t="e">
        <f t="shared" si="247"/>
        <v>#NUM!</v>
      </c>
      <c r="BB129" s="65" t="e">
        <f t="shared" si="247"/>
        <v>#NUM!</v>
      </c>
      <c r="BC129" s="65" t="e">
        <f t="shared" si="247"/>
        <v>#NUM!</v>
      </c>
      <c r="BD129" s="65" t="e">
        <f t="shared" si="247"/>
        <v>#NUM!</v>
      </c>
      <c r="BE129" s="65" t="e">
        <f t="shared" si="247"/>
        <v>#NUM!</v>
      </c>
      <c r="BF129" s="65" t="e">
        <f t="shared" si="247"/>
        <v>#NUM!</v>
      </c>
      <c r="BG129" s="65" t="e">
        <f t="shared" si="247"/>
        <v>#NUM!</v>
      </c>
      <c r="BH129" s="65" t="e">
        <f t="shared" si="247"/>
        <v>#NUM!</v>
      </c>
      <c r="BI129" s="5">
        <f t="shared" si="141"/>
        <v>7.7985251457149163</v>
      </c>
    </row>
    <row r="130" spans="4:61" s="1" customFormat="1">
      <c r="D130" s="5"/>
      <c r="E130" s="5"/>
      <c r="F130" s="5"/>
      <c r="G130" s="5"/>
      <c r="H130" s="5"/>
      <c r="O130" s="3"/>
      <c r="P130" s="65">
        <v>59.5</v>
      </c>
      <c r="Q130" s="65">
        <f t="shared" si="136"/>
        <v>8.5711228195061854E-191</v>
      </c>
      <c r="R130" s="65">
        <f t="shared" si="137"/>
        <v>1</v>
      </c>
      <c r="S130" s="65">
        <f t="shared" ref="S130:AL130" si="248">R130+(($B$5*$P130)^S$10)/FACT(S$10)</f>
        <v>471.05</v>
      </c>
      <c r="T130" s="65">
        <f t="shared" si="248"/>
        <v>110944.55125</v>
      </c>
      <c r="U130" s="65">
        <f t="shared" si="248"/>
        <v>17420300.972104166</v>
      </c>
      <c r="V130" s="65">
        <f t="shared" si="248"/>
        <v>2051486047.3777294</v>
      </c>
      <c r="W130" s="65">
        <f t="shared" si="248"/>
        <v>193274006866.97055</v>
      </c>
      <c r="X130" s="65">
        <f t="shared" si="248"/>
        <v>15173964992075.24</v>
      </c>
      <c r="Y130" s="65">
        <f t="shared" si="248"/>
        <v>1021127364648810.5</v>
      </c>
      <c r="Z130" s="65">
        <f t="shared" si="248"/>
        <v>6.0127176803229856E+16</v>
      </c>
      <c r="AA130" s="65">
        <f t="shared" si="248"/>
        <v>3.1471047922037878E+18</v>
      </c>
      <c r="AB130" s="65">
        <f t="shared" si="248"/>
        <v>1.4825048760410702E+20</v>
      </c>
      <c r="AC130" s="65">
        <f t="shared" si="248"/>
        <v>6.3487818594891166E+21</v>
      </c>
      <c r="AD130" s="65">
        <f t="shared" si="248"/>
        <v>2.4922876280570155E+23</v>
      </c>
      <c r="AE130" s="65">
        <f t="shared" si="248"/>
        <v>9.0312083815570214E+24</v>
      </c>
      <c r="AF130" s="65">
        <f t="shared" si="248"/>
        <v>3.0388617408113259E+26</v>
      </c>
      <c r="AG130" s="65">
        <f t="shared" si="248"/>
        <v>9.5436579492201662E+27</v>
      </c>
      <c r="AH130" s="65">
        <f t="shared" si="248"/>
        <v>2.8099082813072653E+29</v>
      </c>
      <c r="AI130" s="65">
        <f t="shared" si="248"/>
        <v>7.786505083649378E+30</v>
      </c>
      <c r="AJ130" s="65">
        <f t="shared" si="248"/>
        <v>2.0378467040623506E+32</v>
      </c>
      <c r="AK130" s="65">
        <f t="shared" si="248"/>
        <v>5.0526761235578876E+33</v>
      </c>
      <c r="AL130" s="65">
        <f t="shared" si="248"/>
        <v>1.1901374750125459E+35</v>
      </c>
      <c r="AM130" s="65">
        <f t="shared" si="139"/>
        <v>1</v>
      </c>
      <c r="AN130" s="65">
        <f t="shared" si="134"/>
        <v>1.3888888888888889E-3</v>
      </c>
      <c r="AO130" s="65">
        <f t="shared" ref="AO130:BH130" si="249">AN130+1/((FACT($B$4-1-AO$10))*(($B$5*$P130)^AO$10))</f>
        <v>1.4066174993204034E-3</v>
      </c>
      <c r="AP130" s="65">
        <f t="shared" si="249"/>
        <v>1.4068060814971027E-3</v>
      </c>
      <c r="AQ130" s="65">
        <f t="shared" si="249"/>
        <v>1.4068076862810764E-3</v>
      </c>
      <c r="AR130" s="65">
        <f t="shared" si="249"/>
        <v>1.4068076965232889E-3</v>
      </c>
      <c r="AS130" s="65">
        <f t="shared" si="249"/>
        <v>1.4068076965668681E-3</v>
      </c>
      <c r="AT130" s="65">
        <f t="shared" si="249"/>
        <v>1.4068076965669609E-3</v>
      </c>
      <c r="AU130" s="65" t="e">
        <f t="shared" si="249"/>
        <v>#NUM!</v>
      </c>
      <c r="AV130" s="65" t="e">
        <f t="shared" si="249"/>
        <v>#NUM!</v>
      </c>
      <c r="AW130" s="65" t="e">
        <f t="shared" si="249"/>
        <v>#NUM!</v>
      </c>
      <c r="AX130" s="65" t="e">
        <f t="shared" si="249"/>
        <v>#NUM!</v>
      </c>
      <c r="AY130" s="65" t="e">
        <f t="shared" si="249"/>
        <v>#NUM!</v>
      </c>
      <c r="AZ130" s="65" t="e">
        <f t="shared" si="249"/>
        <v>#NUM!</v>
      </c>
      <c r="BA130" s="65" t="e">
        <f t="shared" si="249"/>
        <v>#NUM!</v>
      </c>
      <c r="BB130" s="65" t="e">
        <f t="shared" si="249"/>
        <v>#NUM!</v>
      </c>
      <c r="BC130" s="65" t="e">
        <f t="shared" si="249"/>
        <v>#NUM!</v>
      </c>
      <c r="BD130" s="65" t="e">
        <f t="shared" si="249"/>
        <v>#NUM!</v>
      </c>
      <c r="BE130" s="65" t="e">
        <f t="shared" si="249"/>
        <v>#NUM!</v>
      </c>
      <c r="BF130" s="65" t="e">
        <f t="shared" si="249"/>
        <v>#NUM!</v>
      </c>
      <c r="BG130" s="65" t="e">
        <f t="shared" si="249"/>
        <v>#NUM!</v>
      </c>
      <c r="BH130" s="65" t="e">
        <f t="shared" si="249"/>
        <v>#NUM!</v>
      </c>
      <c r="BI130" s="5">
        <f t="shared" si="141"/>
        <v>7.799376026302518</v>
      </c>
    </row>
    <row r="131" spans="4:61" s="1" customFormat="1">
      <c r="D131" s="5"/>
      <c r="E131" s="5"/>
      <c r="F131" s="5"/>
      <c r="G131" s="5"/>
      <c r="H131" s="5"/>
      <c r="O131" s="3"/>
      <c r="P131" s="66">
        <v>60</v>
      </c>
      <c r="Q131" s="65">
        <f t="shared" si="136"/>
        <v>1.7353225996111594E-192</v>
      </c>
      <c r="R131" s="65">
        <f t="shared" si="137"/>
        <v>1</v>
      </c>
      <c r="S131" s="65">
        <f t="shared" ref="S131:AL131" si="250">R131+(($B$5*$P131)^S$10)/FACT(S$10)</f>
        <v>475</v>
      </c>
      <c r="T131" s="65">
        <f t="shared" si="250"/>
        <v>112813</v>
      </c>
      <c r="U131" s="65">
        <f t="shared" si="250"/>
        <v>17862217</v>
      </c>
      <c r="V131" s="65">
        <f t="shared" si="250"/>
        <v>2121166591</v>
      </c>
      <c r="W131" s="65">
        <f t="shared" si="250"/>
        <v>201514421246.20001</v>
      </c>
      <c r="X131" s="65">
        <f t="shared" si="250"/>
        <v>15953581539007</v>
      </c>
      <c r="Y131" s="65">
        <f t="shared" si="250"/>
        <v>1082593554941667</v>
      </c>
      <c r="Z131" s="65">
        <f t="shared" si="250"/>
        <v>6.4281011979049256E+16</v>
      </c>
      <c r="AA131" s="65">
        <f t="shared" si="250"/>
        <v>3.3927310489820493E+18</v>
      </c>
      <c r="AB131" s="65">
        <f t="shared" si="250"/>
        <v>1.6116126280292424E+20</v>
      </c>
      <c r="AC131" s="65">
        <f t="shared" si="250"/>
        <v>6.9595507220182519E+21</v>
      </c>
      <c r="AD131" s="65">
        <f t="shared" si="250"/>
        <v>2.754959343610237E+23</v>
      </c>
      <c r="AE131" s="65">
        <f t="shared" si="250"/>
        <v>1.0066745614737068E+25</v>
      </c>
      <c r="AF131" s="65">
        <f t="shared" si="250"/>
        <v>3.4157048479318321E+26</v>
      </c>
      <c r="AG131" s="65">
        <f t="shared" si="250"/>
        <v>1.0817088642832078E+28</v>
      </c>
      <c r="AH131" s="65">
        <f t="shared" si="250"/>
        <v>3.2115431407473436E+29</v>
      </c>
      <c r="AI131" s="65">
        <f t="shared" si="250"/>
        <v>8.9740863643524801E+30</v>
      </c>
      <c r="AJ131" s="65">
        <f t="shared" si="250"/>
        <v>2.3683463035499977E+32</v>
      </c>
      <c r="AK131" s="65">
        <f t="shared" si="250"/>
        <v>5.921355569911149E+33</v>
      </c>
      <c r="AL131" s="65">
        <f t="shared" si="250"/>
        <v>1.4064450183739185E+35</v>
      </c>
      <c r="AM131" s="65">
        <f t="shared" si="139"/>
        <v>1</v>
      </c>
      <c r="AN131" s="65">
        <f t="shared" si="134"/>
        <v>1.3888888888888889E-3</v>
      </c>
      <c r="AO131" s="65">
        <f t="shared" ref="AO131:BH131" si="251">AN131+1/((FACT($B$4-1-AO$10))*(($B$5*$P131)^AO$10))</f>
        <v>1.4064697609001407E-3</v>
      </c>
      <c r="AP131" s="65">
        <f t="shared" si="251"/>
        <v>1.4066552131365463E-3</v>
      </c>
      <c r="AQ131" s="65">
        <f t="shared" si="251"/>
        <v>1.4066567781343218E-3</v>
      </c>
      <c r="AR131" s="65">
        <f t="shared" si="251"/>
        <v>1.406656788039371E-3</v>
      </c>
      <c r="AS131" s="65">
        <f t="shared" si="251"/>
        <v>1.4066567880811644E-3</v>
      </c>
      <c r="AT131" s="65">
        <f t="shared" si="251"/>
        <v>1.4066567880812527E-3</v>
      </c>
      <c r="AU131" s="65" t="e">
        <f t="shared" si="251"/>
        <v>#NUM!</v>
      </c>
      <c r="AV131" s="65" t="e">
        <f t="shared" si="251"/>
        <v>#NUM!</v>
      </c>
      <c r="AW131" s="65" t="e">
        <f t="shared" si="251"/>
        <v>#NUM!</v>
      </c>
      <c r="AX131" s="65" t="e">
        <f t="shared" si="251"/>
        <v>#NUM!</v>
      </c>
      <c r="AY131" s="65" t="e">
        <f t="shared" si="251"/>
        <v>#NUM!</v>
      </c>
      <c r="AZ131" s="65" t="e">
        <f t="shared" si="251"/>
        <v>#NUM!</v>
      </c>
      <c r="BA131" s="65" t="e">
        <f t="shared" si="251"/>
        <v>#NUM!</v>
      </c>
      <c r="BB131" s="65" t="e">
        <f t="shared" si="251"/>
        <v>#NUM!</v>
      </c>
      <c r="BC131" s="65" t="e">
        <f t="shared" si="251"/>
        <v>#NUM!</v>
      </c>
      <c r="BD131" s="65" t="e">
        <f t="shared" si="251"/>
        <v>#NUM!</v>
      </c>
      <c r="BE131" s="65" t="e">
        <f t="shared" si="251"/>
        <v>#NUM!</v>
      </c>
      <c r="BF131" s="65" t="e">
        <f t="shared" si="251"/>
        <v>#NUM!</v>
      </c>
      <c r="BG131" s="65" t="e">
        <f t="shared" si="251"/>
        <v>#NUM!</v>
      </c>
      <c r="BH131" s="65" t="e">
        <f t="shared" si="251"/>
        <v>#NUM!</v>
      </c>
      <c r="BI131" s="5">
        <f t="shared" si="141"/>
        <v>7.8002127563674293</v>
      </c>
    </row>
    <row r="132" spans="4:61" s="1" customFormat="1">
      <c r="D132" s="5"/>
      <c r="E132" s="5"/>
      <c r="F132" s="5"/>
      <c r="G132" s="5"/>
      <c r="H132" s="5"/>
      <c r="O132" s="3"/>
      <c r="P132" s="65">
        <v>60.5</v>
      </c>
      <c r="Q132" s="65">
        <f t="shared" si="136"/>
        <v>3.5118969580038581E-194</v>
      </c>
      <c r="R132" s="65">
        <f t="shared" si="137"/>
        <v>1</v>
      </c>
      <c r="S132" s="65">
        <f t="shared" ref="S132:AL132" si="252">R132+(($B$5*$P132)^S$10)/FACT(S$10)</f>
        <v>478.95000000000005</v>
      </c>
      <c r="T132" s="65">
        <f t="shared" si="252"/>
        <v>114697.05125000002</v>
      </c>
      <c r="U132" s="65">
        <f t="shared" si="252"/>
        <v>18311544.215395838</v>
      </c>
      <c r="V132" s="65">
        <f t="shared" si="252"/>
        <v>2192607319.741272</v>
      </c>
      <c r="W132" s="65">
        <f t="shared" si="252"/>
        <v>210033540502.2598</v>
      </c>
      <c r="X132" s="65">
        <f t="shared" si="252"/>
        <v>16766295876266.383</v>
      </c>
      <c r="Y132" s="65">
        <f t="shared" si="252"/>
        <v>1147204236358904</v>
      </c>
      <c r="Z132" s="65">
        <f t="shared" si="252"/>
        <v>6.868380594306848E+16</v>
      </c>
      <c r="AA132" s="65">
        <f t="shared" si="252"/>
        <v>3.6552525599121623E+18</v>
      </c>
      <c r="AB132" s="65">
        <f t="shared" si="252"/>
        <v>1.7507530615586505E+20</v>
      </c>
      <c r="AC132" s="65">
        <f t="shared" si="252"/>
        <v>7.6232766349000185E+21</v>
      </c>
      <c r="AD132" s="65">
        <f t="shared" si="252"/>
        <v>3.0427892872433905E+23</v>
      </c>
      <c r="AE132" s="65">
        <f t="shared" si="252"/>
        <v>1.1210938076120294E+25</v>
      </c>
      <c r="AF132" s="65">
        <f t="shared" si="252"/>
        <v>3.8355649089739864E+26</v>
      </c>
      <c r="AG132" s="65">
        <f t="shared" si="252"/>
        <v>1.2247726955626065E+28</v>
      </c>
      <c r="AH132" s="65">
        <f t="shared" si="252"/>
        <v>3.6665274405669264E+29</v>
      </c>
      <c r="AI132" s="65">
        <f t="shared" si="252"/>
        <v>1.0330645563083444E+31</v>
      </c>
      <c r="AJ132" s="65">
        <f t="shared" si="252"/>
        <v>2.7490233266607439E+32</v>
      </c>
      <c r="AK132" s="65">
        <f t="shared" si="252"/>
        <v>6.9302727458699966E+33</v>
      </c>
      <c r="AL132" s="65">
        <f t="shared" si="252"/>
        <v>1.6597698719541074E+35</v>
      </c>
      <c r="AM132" s="65">
        <f t="shared" si="139"/>
        <v>1</v>
      </c>
      <c r="AN132" s="65">
        <f t="shared" si="134"/>
        <v>1.3888888888888889E-3</v>
      </c>
      <c r="AO132" s="65">
        <f t="shared" ref="AO132:BH132" si="253">AN132+1/((FACT($B$4-1-AO$10))*(($B$5*$P132)^AO$10))</f>
        <v>1.4063244644372378E-3</v>
      </c>
      <c r="AP132" s="65">
        <f t="shared" si="253"/>
        <v>1.4065068640140592E-3</v>
      </c>
      <c r="AQ132" s="65">
        <f t="shared" si="253"/>
        <v>1.4065083905300279E-3</v>
      </c>
      <c r="AR132" s="65">
        <f t="shared" si="253"/>
        <v>1.4065084001116744E-3</v>
      </c>
      <c r="AS132" s="65">
        <f t="shared" si="253"/>
        <v>1.406508400151769E-3</v>
      </c>
      <c r="AT132" s="65">
        <f t="shared" si="253"/>
        <v>1.4065084001518529E-3</v>
      </c>
      <c r="AU132" s="65" t="e">
        <f t="shared" si="253"/>
        <v>#NUM!</v>
      </c>
      <c r="AV132" s="65" t="e">
        <f t="shared" si="253"/>
        <v>#NUM!</v>
      </c>
      <c r="AW132" s="65" t="e">
        <f t="shared" si="253"/>
        <v>#NUM!</v>
      </c>
      <c r="AX132" s="65" t="e">
        <f t="shared" si="253"/>
        <v>#NUM!</v>
      </c>
      <c r="AY132" s="65" t="e">
        <f t="shared" si="253"/>
        <v>#NUM!</v>
      </c>
      <c r="AZ132" s="65" t="e">
        <f t="shared" si="253"/>
        <v>#NUM!</v>
      </c>
      <c r="BA132" s="65" t="e">
        <f t="shared" si="253"/>
        <v>#NUM!</v>
      </c>
      <c r="BB132" s="65" t="e">
        <f t="shared" si="253"/>
        <v>#NUM!</v>
      </c>
      <c r="BC132" s="65" t="e">
        <f t="shared" si="253"/>
        <v>#NUM!</v>
      </c>
      <c r="BD132" s="65" t="e">
        <f t="shared" si="253"/>
        <v>#NUM!</v>
      </c>
      <c r="BE132" s="65" t="e">
        <f t="shared" si="253"/>
        <v>#NUM!</v>
      </c>
      <c r="BF132" s="65" t="e">
        <f t="shared" si="253"/>
        <v>#NUM!</v>
      </c>
      <c r="BG132" s="65" t="e">
        <f t="shared" si="253"/>
        <v>#NUM!</v>
      </c>
      <c r="BH132" s="65" t="e">
        <f t="shared" si="253"/>
        <v>#NUM!</v>
      </c>
      <c r="BI132" s="5">
        <f t="shared" si="141"/>
        <v>7.8010356859849637</v>
      </c>
    </row>
    <row r="133" spans="4:61" s="1" customFormat="1">
      <c r="D133" s="5"/>
      <c r="E133" s="5"/>
      <c r="F133" s="5"/>
      <c r="G133" s="5"/>
      <c r="H133" s="5"/>
      <c r="O133" s="3"/>
      <c r="P133" s="66">
        <v>61</v>
      </c>
      <c r="Q133" s="65">
        <f t="shared" si="136"/>
        <v>7.1043659399006303E-196</v>
      </c>
      <c r="R133" s="65">
        <f t="shared" si="137"/>
        <v>1</v>
      </c>
      <c r="S133" s="65">
        <f t="shared" ref="S133:AL133" si="254">R133+(($B$5*$P133)^S$10)/FACT(S$10)</f>
        <v>482.90000000000003</v>
      </c>
      <c r="T133" s="65">
        <f t="shared" si="254"/>
        <v>116596.70500000002</v>
      </c>
      <c r="U133" s="65">
        <f t="shared" si="254"/>
        <v>18768344.248166669</v>
      </c>
      <c r="V133" s="65">
        <f t="shared" si="254"/>
        <v>2265837629.5111713</v>
      </c>
      <c r="W133" s="65">
        <f t="shared" si="254"/>
        <v>218838375343.15961</v>
      </c>
      <c r="X133" s="65">
        <f t="shared" si="254"/>
        <v>17613222696044.355</v>
      </c>
      <c r="Y133" s="65">
        <f t="shared" si="254"/>
        <v>1215092337574031.2</v>
      </c>
      <c r="Z133" s="65">
        <f t="shared" si="254"/>
        <v>7.3348240520036768E+16</v>
      </c>
      <c r="AA133" s="65">
        <f t="shared" si="254"/>
        <v>3.9356775859787919E+18</v>
      </c>
      <c r="AB133" s="65">
        <f t="shared" si="254"/>
        <v>1.9006132874363621E+20</v>
      </c>
      <c r="AC133" s="65">
        <f t="shared" si="254"/>
        <v>8.3440569008231935E+21</v>
      </c>
      <c r="AD133" s="65">
        <f t="shared" si="254"/>
        <v>3.3579492908291804E+23</v>
      </c>
      <c r="AE133" s="65">
        <f t="shared" si="254"/>
        <v>1.2474146875586882E+25</v>
      </c>
      <c r="AF133" s="65">
        <f t="shared" si="254"/>
        <v>4.3029356137703409E+26</v>
      </c>
      <c r="AG133" s="65">
        <f t="shared" si="254"/>
        <v>1.3853438617926864E+28</v>
      </c>
      <c r="AH133" s="65">
        <f t="shared" si="254"/>
        <v>4.18141788789887E+29</v>
      </c>
      <c r="AI133" s="65">
        <f t="shared" si="254"/>
        <v>1.1878527432782101E+31</v>
      </c>
      <c r="AJ133" s="65">
        <f t="shared" si="254"/>
        <v>3.18698518646107E+32</v>
      </c>
      <c r="AK133" s="65">
        <f t="shared" si="254"/>
        <v>8.1006224010514371E+33</v>
      </c>
      <c r="AL133" s="65">
        <f t="shared" si="254"/>
        <v>1.9560607834760791E+35</v>
      </c>
      <c r="AM133" s="65">
        <f t="shared" si="139"/>
        <v>1</v>
      </c>
      <c r="AN133" s="65">
        <f t="shared" si="134"/>
        <v>1.3888888888888889E-3</v>
      </c>
      <c r="AO133" s="65">
        <f t="shared" ref="AO133:BH133" si="255">AN133+1/((FACT($B$4-1-AO$10))*(($B$5*$P133)^AO$10))</f>
        <v>1.4061815498835628E-3</v>
      </c>
      <c r="AP133" s="65">
        <f t="shared" si="255"/>
        <v>1.4063609715581288E-3</v>
      </c>
      <c r="AQ133" s="65">
        <f t="shared" si="255"/>
        <v>1.4063624608436616E-3</v>
      </c>
      <c r="AR133" s="65">
        <f t="shared" si="255"/>
        <v>1.406362470114997E-3</v>
      </c>
      <c r="AS133" s="65">
        <f t="shared" si="255"/>
        <v>1.4063624701534754E-3</v>
      </c>
      <c r="AT133" s="65">
        <f t="shared" si="255"/>
        <v>1.4063624701535552E-3</v>
      </c>
      <c r="AU133" s="65" t="e">
        <f t="shared" si="255"/>
        <v>#NUM!</v>
      </c>
      <c r="AV133" s="65" t="e">
        <f t="shared" si="255"/>
        <v>#NUM!</v>
      </c>
      <c r="AW133" s="65" t="e">
        <f t="shared" si="255"/>
        <v>#NUM!</v>
      </c>
      <c r="AX133" s="65" t="e">
        <f t="shared" si="255"/>
        <v>#NUM!</v>
      </c>
      <c r="AY133" s="65" t="e">
        <f t="shared" si="255"/>
        <v>#NUM!</v>
      </c>
      <c r="AZ133" s="65" t="e">
        <f t="shared" si="255"/>
        <v>#NUM!</v>
      </c>
      <c r="BA133" s="65" t="e">
        <f t="shared" si="255"/>
        <v>#NUM!</v>
      </c>
      <c r="BB133" s="65" t="e">
        <f t="shared" si="255"/>
        <v>#NUM!</v>
      </c>
      <c r="BC133" s="65" t="e">
        <f t="shared" si="255"/>
        <v>#NUM!</v>
      </c>
      <c r="BD133" s="65" t="e">
        <f t="shared" si="255"/>
        <v>#NUM!</v>
      </c>
      <c r="BE133" s="65" t="e">
        <f t="shared" si="255"/>
        <v>#NUM!</v>
      </c>
      <c r="BF133" s="65" t="e">
        <f t="shared" si="255"/>
        <v>#NUM!</v>
      </c>
      <c r="BG133" s="65" t="e">
        <f t="shared" si="255"/>
        <v>#NUM!</v>
      </c>
      <c r="BH133" s="65" t="e">
        <f t="shared" si="255"/>
        <v>#NUM!</v>
      </c>
      <c r="BI133" s="5">
        <f t="shared" si="141"/>
        <v>7.8018451537776095</v>
      </c>
    </row>
    <row r="134" spans="4:61" s="1" customFormat="1">
      <c r="D134" s="5"/>
      <c r="E134" s="5"/>
      <c r="F134" s="5"/>
      <c r="G134" s="5"/>
      <c r="H134" s="5"/>
      <c r="O134" s="3"/>
      <c r="P134" s="65">
        <v>61.5</v>
      </c>
      <c r="Q134" s="65">
        <f t="shared" si="136"/>
        <v>1.4365931938994785E-197</v>
      </c>
      <c r="R134" s="65">
        <f t="shared" si="137"/>
        <v>1</v>
      </c>
      <c r="S134" s="65">
        <f t="shared" ref="S134:AL134" si="256">R134+(($B$5*$P134)^S$10)/FACT(S$10)</f>
        <v>486.85</v>
      </c>
      <c r="T134" s="65">
        <f t="shared" si="256"/>
        <v>118511.96125000002</v>
      </c>
      <c r="U134" s="65">
        <f t="shared" si="256"/>
        <v>19232678.728187505</v>
      </c>
      <c r="V134" s="65">
        <f t="shared" si="256"/>
        <v>2340887159.6573343</v>
      </c>
      <c r="W134" s="65">
        <f t="shared" si="256"/>
        <v>227936053071.54254</v>
      </c>
      <c r="X134" s="65">
        <f t="shared" si="256"/>
        <v>18495504612786.449</v>
      </c>
      <c r="Y134" s="65">
        <f t="shared" si="256"/>
        <v>1286395245289570.5</v>
      </c>
      <c r="Z134" s="65">
        <f t="shared" si="256"/>
        <v>7.8287531371266512E+16</v>
      </c>
      <c r="AA134" s="65">
        <f t="shared" si="256"/>
        <v>4.2350655299052549E+18</v>
      </c>
      <c r="AB134" s="65">
        <f t="shared" si="256"/>
        <v>2.061921245886791E+20</v>
      </c>
      <c r="AC134" s="65">
        <f t="shared" si="256"/>
        <v>9.1262682285618873E+21</v>
      </c>
      <c r="AD134" s="65">
        <f t="shared" si="256"/>
        <v>3.7027784948817718E+23</v>
      </c>
      <c r="AE134" s="65">
        <f t="shared" si="256"/>
        <v>1.3867623676794646E+25</v>
      </c>
      <c r="AF134" s="65">
        <f t="shared" si="256"/>
        <v>4.8227372869085525E+26</v>
      </c>
      <c r="AG134" s="65">
        <f t="shared" si="256"/>
        <v>1.5653947470096279E+28</v>
      </c>
      <c r="AH134" s="65">
        <f t="shared" si="256"/>
        <v>4.7635130292396042E+29</v>
      </c>
      <c r="AI134" s="65">
        <f t="shared" si="256"/>
        <v>1.3642810723351012E+31</v>
      </c>
      <c r="AJ134" s="65">
        <f t="shared" si="256"/>
        <v>3.690274945797113E+32</v>
      </c>
      <c r="AK134" s="65">
        <f t="shared" si="256"/>
        <v>9.456587949927745E+33</v>
      </c>
      <c r="AL134" s="65">
        <f t="shared" si="256"/>
        <v>2.3021615031146988E+35</v>
      </c>
      <c r="AM134" s="65">
        <f t="shared" si="139"/>
        <v>1</v>
      </c>
      <c r="AN134" s="65">
        <f t="shared" si="134"/>
        <v>1.3888888888888889E-3</v>
      </c>
      <c r="AO134" s="65">
        <f t="shared" ref="AO134:BH134" si="257">AN134+1/((FACT($B$4-1-AO$10))*(($B$5*$P134)^AO$10))</f>
        <v>1.4060409591437686E-3</v>
      </c>
      <c r="AP134" s="65">
        <f t="shared" si="257"/>
        <v>1.4062174752521857E-3</v>
      </c>
      <c r="AQ134" s="65">
        <f t="shared" si="257"/>
        <v>1.4062189285081982E-3</v>
      </c>
      <c r="AR134" s="65">
        <f t="shared" si="257"/>
        <v>1.406218937481684E-3</v>
      </c>
      <c r="AS134" s="65">
        <f t="shared" si="257"/>
        <v>1.4062189375186234E-3</v>
      </c>
      <c r="AT134" s="65">
        <f t="shared" si="257"/>
        <v>1.4062189375186995E-3</v>
      </c>
      <c r="AU134" s="65" t="e">
        <f t="shared" si="257"/>
        <v>#NUM!</v>
      </c>
      <c r="AV134" s="65" t="e">
        <f t="shared" si="257"/>
        <v>#NUM!</v>
      </c>
      <c r="AW134" s="65" t="e">
        <f t="shared" si="257"/>
        <v>#NUM!</v>
      </c>
      <c r="AX134" s="65" t="e">
        <f t="shared" si="257"/>
        <v>#NUM!</v>
      </c>
      <c r="AY134" s="65" t="e">
        <f t="shared" si="257"/>
        <v>#NUM!</v>
      </c>
      <c r="AZ134" s="65" t="e">
        <f t="shared" si="257"/>
        <v>#NUM!</v>
      </c>
      <c r="BA134" s="65" t="e">
        <f t="shared" si="257"/>
        <v>#NUM!</v>
      </c>
      <c r="BB134" s="65" t="e">
        <f t="shared" si="257"/>
        <v>#NUM!</v>
      </c>
      <c r="BC134" s="65" t="e">
        <f t="shared" si="257"/>
        <v>#NUM!</v>
      </c>
      <c r="BD134" s="65" t="e">
        <f t="shared" si="257"/>
        <v>#NUM!</v>
      </c>
      <c r="BE134" s="65" t="e">
        <f t="shared" si="257"/>
        <v>#NUM!</v>
      </c>
      <c r="BF134" s="65" t="e">
        <f t="shared" si="257"/>
        <v>#NUM!</v>
      </c>
      <c r="BG134" s="65" t="e">
        <f t="shared" si="257"/>
        <v>#NUM!</v>
      </c>
      <c r="BH134" s="65" t="e">
        <f t="shared" si="257"/>
        <v>#NUM!</v>
      </c>
      <c r="BI134" s="5">
        <f t="shared" si="141"/>
        <v>7.8026414873795691</v>
      </c>
    </row>
    <row r="135" spans="4:61" s="1" customFormat="1">
      <c r="D135" s="5"/>
      <c r="E135" s="5"/>
      <c r="F135" s="5"/>
      <c r="G135" s="5"/>
      <c r="H135" s="5"/>
      <c r="O135" s="3"/>
      <c r="P135" s="66">
        <v>62</v>
      </c>
      <c r="Q135" s="65">
        <f t="shared" si="136"/>
        <v>2.9038223486568478E-199</v>
      </c>
      <c r="R135" s="65">
        <f t="shared" si="137"/>
        <v>1</v>
      </c>
      <c r="S135" s="65">
        <f t="shared" ref="S135:AL135" si="258">R135+(($B$5*$P135)^S$10)/FACT(S$10)</f>
        <v>490.8</v>
      </c>
      <c r="T135" s="65">
        <f t="shared" si="258"/>
        <v>120442.82</v>
      </c>
      <c r="U135" s="65">
        <f t="shared" si="258"/>
        <v>19704609.285333335</v>
      </c>
      <c r="V135" s="65">
        <f t="shared" si="258"/>
        <v>2417785792.9653997</v>
      </c>
      <c r="W135" s="65">
        <f t="shared" si="258"/>
        <v>237333818546.26474</v>
      </c>
      <c r="X135" s="65">
        <f t="shared" si="258"/>
        <v>19414312625640.602</v>
      </c>
      <c r="Y135" s="65">
        <f t="shared" si="258"/>
        <v>1361254915442041.2</v>
      </c>
      <c r="Z135" s="65">
        <f t="shared" si="258"/>
        <v>8.3515445822876192E+16</v>
      </c>
      <c r="AA135" s="65">
        <f t="shared" si="258"/>
        <v>4.5545290798741253E+18</v>
      </c>
      <c r="AB135" s="65">
        <f t="shared" si="258"/>
        <v>2.2354477687570435E+20</v>
      </c>
      <c r="AC135" s="65">
        <f t="shared" si="258"/>
        <v>9.9745832650936733E+21</v>
      </c>
      <c r="AD135" s="65">
        <f t="shared" si="258"/>
        <v>4.0797947089252366E+23</v>
      </c>
      <c r="AE135" s="65">
        <f t="shared" si="258"/>
        <v>1.5403579006270618E+25</v>
      </c>
      <c r="AF135" s="65">
        <f t="shared" si="258"/>
        <v>5.4003533989399846E+26</v>
      </c>
      <c r="AG135" s="65">
        <f t="shared" si="258"/>
        <v>1.7671011105414608E+28</v>
      </c>
      <c r="AH135" s="65">
        <f t="shared" si="258"/>
        <v>5.4209300672741423E+29</v>
      </c>
      <c r="AI135" s="65">
        <f t="shared" si="258"/>
        <v>1.5651616151177734E+31</v>
      </c>
      <c r="AJ135" s="65">
        <f t="shared" si="258"/>
        <v>4.2679852927072032E+32</v>
      </c>
      <c r="AK135" s="65">
        <f t="shared" si="258"/>
        <v>1.102573316326819E+34</v>
      </c>
      <c r="AL135" s="65">
        <f t="shared" si="258"/>
        <v>2.7059364234986626E+35</v>
      </c>
      <c r="AM135" s="65">
        <f t="shared" si="139"/>
        <v>1</v>
      </c>
      <c r="AN135" s="65">
        <f t="shared" si="134"/>
        <v>1.3888888888888889E-3</v>
      </c>
      <c r="AO135" s="65">
        <f t="shared" ref="AO135:BH135" si="259">AN135+1/((FACT($B$4-1-AO$10))*(($B$5*$P135)^AO$10))</f>
        <v>1.405902635996552E-3</v>
      </c>
      <c r="AP135" s="65">
        <f t="shared" si="259"/>
        <v>1.4060763165509381E-3</v>
      </c>
      <c r="AQ135" s="65">
        <f t="shared" si="259"/>
        <v>1.4060777349303123E-3</v>
      </c>
      <c r="AR135" s="65">
        <f t="shared" si="259"/>
        <v>1.4060777436178135E-3</v>
      </c>
      <c r="AS135" s="65">
        <f t="shared" si="259"/>
        <v>1.4060777436532871E-3</v>
      </c>
      <c r="AT135" s="65">
        <f t="shared" si="259"/>
        <v>1.4060777436533595E-3</v>
      </c>
      <c r="AU135" s="65" t="e">
        <f t="shared" si="259"/>
        <v>#NUM!</v>
      </c>
      <c r="AV135" s="65" t="e">
        <f t="shared" si="259"/>
        <v>#NUM!</v>
      </c>
      <c r="AW135" s="65" t="e">
        <f t="shared" si="259"/>
        <v>#NUM!</v>
      </c>
      <c r="AX135" s="65" t="e">
        <f t="shared" si="259"/>
        <v>#NUM!</v>
      </c>
      <c r="AY135" s="65" t="e">
        <f t="shared" si="259"/>
        <v>#NUM!</v>
      </c>
      <c r="AZ135" s="65" t="e">
        <f t="shared" si="259"/>
        <v>#NUM!</v>
      </c>
      <c r="BA135" s="65" t="e">
        <f t="shared" si="259"/>
        <v>#NUM!</v>
      </c>
      <c r="BB135" s="65" t="e">
        <f t="shared" si="259"/>
        <v>#NUM!</v>
      </c>
      <c r="BC135" s="65" t="e">
        <f t="shared" si="259"/>
        <v>#NUM!</v>
      </c>
      <c r="BD135" s="65" t="e">
        <f t="shared" si="259"/>
        <v>#NUM!</v>
      </c>
      <c r="BE135" s="65" t="e">
        <f t="shared" si="259"/>
        <v>#NUM!</v>
      </c>
      <c r="BF135" s="65" t="e">
        <f t="shared" si="259"/>
        <v>#NUM!</v>
      </c>
      <c r="BG135" s="65" t="e">
        <f t="shared" si="259"/>
        <v>#NUM!</v>
      </c>
      <c r="BH135" s="65" t="e">
        <f t="shared" si="259"/>
        <v>#NUM!</v>
      </c>
      <c r="BI135" s="5">
        <f t="shared" si="141"/>
        <v>7.8034250038788784</v>
      </c>
    </row>
    <row r="136" spans="4:61" s="1" customFormat="1">
      <c r="D136" s="5"/>
      <c r="E136" s="5"/>
      <c r="F136" s="5"/>
      <c r="G136" s="5"/>
      <c r="H136" s="5"/>
      <c r="O136" s="3"/>
      <c r="P136" s="65">
        <v>62.5</v>
      </c>
      <c r="Q136" s="65">
        <f t="shared" si="136"/>
        <v>5.8672799013827613E-201</v>
      </c>
      <c r="R136" s="65">
        <f t="shared" si="137"/>
        <v>1</v>
      </c>
      <c r="S136" s="65">
        <f t="shared" ref="S136:AL136" si="260">R136+(($B$5*$P136)^S$10)/FACT(S$10)</f>
        <v>494.75</v>
      </c>
      <c r="T136" s="65">
        <f t="shared" si="260"/>
        <v>122389.28125</v>
      </c>
      <c r="U136" s="65">
        <f t="shared" si="260"/>
        <v>20184197.549479168</v>
      </c>
      <c r="V136" s="65">
        <f t="shared" si="260"/>
        <v>2496563655.6590166</v>
      </c>
      <c r="W136" s="65">
        <f t="shared" si="260"/>
        <v>247039035143.97589</v>
      </c>
      <c r="X136" s="65">
        <f t="shared" si="260"/>
        <v>20370846584703.387</v>
      </c>
      <c r="Y136" s="65">
        <f t="shared" si="260"/>
        <v>1439817986241126</v>
      </c>
      <c r="Z136" s="65">
        <f t="shared" si="260"/>
        <v>8.9046321136910944E+16</v>
      </c>
      <c r="AA136" s="65">
        <f t="shared" si="260"/>
        <v>4.8952364245417144E+18</v>
      </c>
      <c r="AB136" s="65">
        <f t="shared" si="260"/>
        <v>2.4220087278015385E+20</v>
      </c>
      <c r="AC136" s="65">
        <f t="shared" si="260"/>
        <v>1.0893987959196835E+22</v>
      </c>
      <c r="AD136" s="65">
        <f t="shared" si="260"/>
        <v>4.4917064411904988E+23</v>
      </c>
      <c r="AE136" s="65">
        <f t="shared" si="260"/>
        <v>1.7095255180959621E+25</v>
      </c>
      <c r="AF136" s="65">
        <f t="shared" si="260"/>
        <v>6.0416698661417623E+26</v>
      </c>
      <c r="AG136" s="65">
        <f t="shared" si="260"/>
        <v>1.9928611479624224E+28</v>
      </c>
      <c r="AH136" s="65">
        <f t="shared" si="260"/>
        <v>6.1626889075610611E+29</v>
      </c>
      <c r="AI136" s="65">
        <f t="shared" si="260"/>
        <v>1.7936446119742159E+31</v>
      </c>
      <c r="AJ136" s="65">
        <f t="shared" si="260"/>
        <v>4.9303852983151239E+32</v>
      </c>
      <c r="AK136" s="65">
        <f t="shared" si="260"/>
        <v>1.2839441363130805E+34</v>
      </c>
      <c r="AL136" s="65">
        <f t="shared" si="260"/>
        <v>3.1764126131020711E+35</v>
      </c>
      <c r="AM136" s="65">
        <f t="shared" si="139"/>
        <v>1</v>
      </c>
      <c r="AN136" s="65">
        <f t="shared" si="134"/>
        <v>1.3888888888888889E-3</v>
      </c>
      <c r="AO136" s="65">
        <f t="shared" ref="AO136:BH136" si="261">AN136+1/((FACT($B$4-1-AO$10))*(($B$5*$P136)^AO$10))</f>
        <v>1.4057665260196906E-3</v>
      </c>
      <c r="AP136" s="65">
        <f t="shared" si="261"/>
        <v>1.4059374388007621E-3</v>
      </c>
      <c r="AQ136" s="65">
        <f t="shared" si="261"/>
        <v>1.4059388234106342E-3</v>
      </c>
      <c r="AR136" s="65">
        <f t="shared" si="261"/>
        <v>1.4059388318234537E-3</v>
      </c>
      <c r="AS136" s="65">
        <f t="shared" si="261"/>
        <v>1.405938831857531E-3</v>
      </c>
      <c r="AT136" s="65">
        <f t="shared" si="261"/>
        <v>1.4059388318576E-3</v>
      </c>
      <c r="AU136" s="65" t="e">
        <f t="shared" si="261"/>
        <v>#NUM!</v>
      </c>
      <c r="AV136" s="65" t="e">
        <f t="shared" si="261"/>
        <v>#NUM!</v>
      </c>
      <c r="AW136" s="65" t="e">
        <f t="shared" si="261"/>
        <v>#NUM!</v>
      </c>
      <c r="AX136" s="65" t="e">
        <f t="shared" si="261"/>
        <v>#NUM!</v>
      </c>
      <c r="AY136" s="65" t="e">
        <f t="shared" si="261"/>
        <v>#NUM!</v>
      </c>
      <c r="AZ136" s="65" t="e">
        <f t="shared" si="261"/>
        <v>#NUM!</v>
      </c>
      <c r="BA136" s="65" t="e">
        <f t="shared" si="261"/>
        <v>#NUM!</v>
      </c>
      <c r="BB136" s="65" t="e">
        <f t="shared" si="261"/>
        <v>#NUM!</v>
      </c>
      <c r="BC136" s="65" t="e">
        <f t="shared" si="261"/>
        <v>#NUM!</v>
      </c>
      <c r="BD136" s="65" t="e">
        <f t="shared" si="261"/>
        <v>#NUM!</v>
      </c>
      <c r="BE136" s="65" t="e">
        <f t="shared" si="261"/>
        <v>#NUM!</v>
      </c>
      <c r="BF136" s="65" t="e">
        <f t="shared" si="261"/>
        <v>#NUM!</v>
      </c>
      <c r="BG136" s="65" t="e">
        <f t="shared" si="261"/>
        <v>#NUM!</v>
      </c>
      <c r="BH136" s="65" t="e">
        <f t="shared" si="261"/>
        <v>#NUM!</v>
      </c>
      <c r="BI136" s="5">
        <f t="shared" si="141"/>
        <v>7.8041960102383321</v>
      </c>
    </row>
    <row r="137" spans="4:61" s="1" customFormat="1">
      <c r="D137" s="5"/>
      <c r="E137" s="5"/>
      <c r="F137" s="5"/>
      <c r="G137" s="5"/>
      <c r="H137" s="5"/>
      <c r="O137" s="3"/>
      <c r="P137" s="66">
        <v>63</v>
      </c>
      <c r="Q137" s="65">
        <f t="shared" si="136"/>
        <v>1.1850503314079689E-202</v>
      </c>
      <c r="R137" s="65">
        <f t="shared" si="137"/>
        <v>1</v>
      </c>
      <c r="S137" s="65">
        <f t="shared" ref="S137:AL137" si="262">R137+(($B$5*$P137)^S$10)/FACT(S$10)</f>
        <v>498.70000000000005</v>
      </c>
      <c r="T137" s="65">
        <f t="shared" si="262"/>
        <v>124351.34500000002</v>
      </c>
      <c r="U137" s="65">
        <f t="shared" si="262"/>
        <v>20671505.150500003</v>
      </c>
      <c r="V137" s="65">
        <f t="shared" si="262"/>
        <v>2577251117.399838</v>
      </c>
      <c r="W137" s="65">
        <f t="shared" si="262"/>
        <v>257059185720.69901</v>
      </c>
      <c r="X137" s="65">
        <f t="shared" si="262"/>
        <v>21366335661064.363</v>
      </c>
      <c r="Y137" s="65">
        <f t="shared" si="262"/>
        <v>1522235893057999</v>
      </c>
      <c r="Z137" s="65">
        <f t="shared" si="262"/>
        <v>9.48950832326148E+16</v>
      </c>
      <c r="AA137" s="65">
        <f t="shared" si="262"/>
        <v>5.2584135411101061E+18</v>
      </c>
      <c r="AB137" s="65">
        <f t="shared" si="262"/>
        <v>2.6224672718967289E+20</v>
      </c>
      <c r="AC137" s="65">
        <f t="shared" si="262"/>
        <v>1.1889799791088738E+22</v>
      </c>
      <c r="AD137" s="65">
        <f t="shared" si="262"/>
        <v>4.9414256311630237E+23</v>
      </c>
      <c r="AE137" s="65">
        <f t="shared" si="262"/>
        <v>1.8957004125190062E+25</v>
      </c>
      <c r="AF137" s="65">
        <f t="shared" si="262"/>
        <v>6.7531173265691214E+26</v>
      </c>
      <c r="AG137" s="65">
        <f t="shared" si="262"/>
        <v>2.2453161625339455E+28</v>
      </c>
      <c r="AH137" s="65">
        <f t="shared" si="262"/>
        <v>6.9988040484959582E+29</v>
      </c>
      <c r="AI137" s="65">
        <f t="shared" si="262"/>
        <v>2.0532559166773852E+31</v>
      </c>
      <c r="AJ137" s="65">
        <f t="shared" si="262"/>
        <v>5.6890612693397961E+32</v>
      </c>
      <c r="AK137" s="65">
        <f t="shared" si="262"/>
        <v>1.4933407425762316E+34</v>
      </c>
      <c r="AL137" s="65">
        <f t="shared" si="262"/>
        <v>3.7239402224710541E+35</v>
      </c>
      <c r="AM137" s="65">
        <f t="shared" si="139"/>
        <v>1</v>
      </c>
      <c r="AN137" s="65">
        <f t="shared" si="134"/>
        <v>1.3888888888888889E-3</v>
      </c>
      <c r="AO137" s="65">
        <f t="shared" ref="AO137:BH137" si="263">AN137+1/((FACT($B$4-1-AO$10))*(($B$5*$P137)^AO$10))</f>
        <v>1.4056325765186525E-3</v>
      </c>
      <c r="AP137" s="65">
        <f t="shared" si="263"/>
        <v>1.4058007871639183E-3</v>
      </c>
      <c r="AQ137" s="65">
        <f t="shared" si="263"/>
        <v>1.4058021390678385E-3</v>
      </c>
      <c r="AR137" s="65">
        <f t="shared" si="263"/>
        <v>1.4058021472167469E-3</v>
      </c>
      <c r="AS137" s="65">
        <f t="shared" si="263"/>
        <v>1.4058021472494932E-3</v>
      </c>
      <c r="AT137" s="65">
        <f t="shared" si="263"/>
        <v>1.405802147249559E-3</v>
      </c>
      <c r="AU137" s="65" t="e">
        <f t="shared" si="263"/>
        <v>#NUM!</v>
      </c>
      <c r="AV137" s="65" t="e">
        <f t="shared" si="263"/>
        <v>#NUM!</v>
      </c>
      <c r="AW137" s="65" t="e">
        <f t="shared" si="263"/>
        <v>#NUM!</v>
      </c>
      <c r="AX137" s="65" t="e">
        <f t="shared" si="263"/>
        <v>#NUM!</v>
      </c>
      <c r="AY137" s="65" t="e">
        <f t="shared" si="263"/>
        <v>#NUM!</v>
      </c>
      <c r="AZ137" s="65" t="e">
        <f t="shared" si="263"/>
        <v>#NUM!</v>
      </c>
      <c r="BA137" s="65" t="e">
        <f t="shared" si="263"/>
        <v>#NUM!</v>
      </c>
      <c r="BB137" s="65" t="e">
        <f t="shared" si="263"/>
        <v>#NUM!</v>
      </c>
      <c r="BC137" s="65" t="e">
        <f t="shared" si="263"/>
        <v>#NUM!</v>
      </c>
      <c r="BD137" s="65" t="e">
        <f t="shared" si="263"/>
        <v>#NUM!</v>
      </c>
      <c r="BE137" s="65" t="e">
        <f t="shared" si="263"/>
        <v>#NUM!</v>
      </c>
      <c r="BF137" s="65" t="e">
        <f t="shared" si="263"/>
        <v>#NUM!</v>
      </c>
      <c r="BG137" s="65" t="e">
        <f t="shared" si="263"/>
        <v>#NUM!</v>
      </c>
      <c r="BH137" s="65" t="e">
        <f t="shared" si="263"/>
        <v>#NUM!</v>
      </c>
      <c r="BI137" s="5">
        <f t="shared" si="141"/>
        <v>7.8049548036964449</v>
      </c>
    </row>
    <row r="138" spans="4:61" s="1" customFormat="1">
      <c r="D138" s="5"/>
      <c r="E138" s="5"/>
      <c r="F138" s="5"/>
      <c r="G138" s="5"/>
      <c r="H138" s="5"/>
      <c r="O138" s="3"/>
      <c r="P138" s="65">
        <v>63.5</v>
      </c>
      <c r="Q138" s="65">
        <f t="shared" si="136"/>
        <v>2.3926140439410041E-204</v>
      </c>
      <c r="R138" s="65">
        <f t="shared" si="137"/>
        <v>1</v>
      </c>
      <c r="S138" s="65">
        <f t="shared" ref="S138:AL138" si="264">R138+(($B$5*$P138)^S$10)/FACT(S$10)</f>
        <v>502.65000000000003</v>
      </c>
      <c r="T138" s="65">
        <f t="shared" si="264"/>
        <v>126329.01125000001</v>
      </c>
      <c r="U138" s="65">
        <f t="shared" si="264"/>
        <v>21166593.718270838</v>
      </c>
      <c r="V138" s="65">
        <f t="shared" si="264"/>
        <v>2659878791.2875218</v>
      </c>
      <c r="W138" s="65">
        <f t="shared" si="264"/>
        <v>267401873573.41052</v>
      </c>
      <c r="X138" s="65">
        <f t="shared" si="264"/>
        <v>22402038820648.742</v>
      </c>
      <c r="Y138" s="65">
        <f t="shared" si="264"/>
        <v>1608664985177840.2</v>
      </c>
      <c r="Z138" s="65">
        <f t="shared" si="264"/>
        <v>1.010772658651885E+17</v>
      </c>
      <c r="AA138" s="65">
        <f t="shared" si="264"/>
        <v>5.6453465582493389E+18</v>
      </c>
      <c r="AB138" s="65">
        <f t="shared" si="264"/>
        <v>2.8377361561070023E+20</v>
      </c>
      <c r="AC138" s="65">
        <f t="shared" si="264"/>
        <v>1.2967686903807246E+22</v>
      </c>
      <c r="AD138" s="65">
        <f t="shared" si="264"/>
        <v>5.4320811198912378E+23</v>
      </c>
      <c r="AE138" s="65">
        <f t="shared" si="264"/>
        <v>2.1004370361531361E+25</v>
      </c>
      <c r="AF138" s="65">
        <f t="shared" si="264"/>
        <v>7.5417165911030737E+26</v>
      </c>
      <c r="AG138" s="65">
        <f t="shared" si="264"/>
        <v>2.527372968583187E+28</v>
      </c>
      <c r="AH138" s="65">
        <f t="shared" si="264"/>
        <v>7.9403849744238647E+29</v>
      </c>
      <c r="AI138" s="65">
        <f t="shared" si="264"/>
        <v>2.3479382364799773E+31</v>
      </c>
      <c r="AJ138" s="65">
        <f t="shared" si="264"/>
        <v>6.5570731297923517E+32</v>
      </c>
      <c r="AK138" s="65">
        <f t="shared" si="264"/>
        <v>1.7348188438912473E+34</v>
      </c>
      <c r="AL138" s="65">
        <f t="shared" si="264"/>
        <v>4.3603734628013294E+35</v>
      </c>
      <c r="AM138" s="65">
        <f t="shared" si="139"/>
        <v>1</v>
      </c>
      <c r="AN138" s="65">
        <f t="shared" si="134"/>
        <v>1.3888888888888889E-3</v>
      </c>
      <c r="AO138" s="65">
        <f t="shared" ref="AO138:BH138" si="265">AN138+1/((FACT($B$4-1-AO$10))*(($B$5*$P138)^AO$10))</f>
        <v>1.4055007364585756E-3</v>
      </c>
      <c r="AP138" s="65">
        <f t="shared" si="265"/>
        <v>1.4056663085463827E-3</v>
      </c>
      <c r="AQ138" s="65">
        <f t="shared" si="265"/>
        <v>1.4056676287663593E-3</v>
      </c>
      <c r="AR138" s="65">
        <f t="shared" si="265"/>
        <v>1.4056676366616247E-3</v>
      </c>
      <c r="AS138" s="65">
        <f t="shared" si="265"/>
        <v>1.4056676366931019E-3</v>
      </c>
      <c r="AT138" s="65">
        <f t="shared" si="265"/>
        <v>1.4056676366931645E-3</v>
      </c>
      <c r="AU138" s="65" t="e">
        <f t="shared" si="265"/>
        <v>#NUM!</v>
      </c>
      <c r="AV138" s="65" t="e">
        <f t="shared" si="265"/>
        <v>#NUM!</v>
      </c>
      <c r="AW138" s="65" t="e">
        <f t="shared" si="265"/>
        <v>#NUM!</v>
      </c>
      <c r="AX138" s="65" t="e">
        <f t="shared" si="265"/>
        <v>#NUM!</v>
      </c>
      <c r="AY138" s="65" t="e">
        <f t="shared" si="265"/>
        <v>#NUM!</v>
      </c>
      <c r="AZ138" s="65" t="e">
        <f t="shared" si="265"/>
        <v>#NUM!</v>
      </c>
      <c r="BA138" s="65" t="e">
        <f t="shared" si="265"/>
        <v>#NUM!</v>
      </c>
      <c r="BB138" s="65" t="e">
        <f t="shared" si="265"/>
        <v>#NUM!</v>
      </c>
      <c r="BC138" s="65" t="e">
        <f t="shared" si="265"/>
        <v>#NUM!</v>
      </c>
      <c r="BD138" s="65" t="e">
        <f t="shared" si="265"/>
        <v>#NUM!</v>
      </c>
      <c r="BE138" s="65" t="e">
        <f t="shared" si="265"/>
        <v>#NUM!</v>
      </c>
      <c r="BF138" s="65" t="e">
        <f t="shared" si="265"/>
        <v>#NUM!</v>
      </c>
      <c r="BG138" s="65" t="e">
        <f t="shared" si="265"/>
        <v>#NUM!</v>
      </c>
      <c r="BH138" s="65" t="e">
        <f t="shared" si="265"/>
        <v>#NUM!</v>
      </c>
      <c r="BI138" s="5">
        <f t="shared" si="141"/>
        <v>7.8057016721494668</v>
      </c>
    </row>
    <row r="139" spans="4:61" s="1" customFormat="1">
      <c r="D139" s="5"/>
      <c r="E139" s="5"/>
      <c r="F139" s="5"/>
      <c r="G139" s="5"/>
      <c r="H139" s="5"/>
      <c r="O139" s="3"/>
      <c r="P139" s="66">
        <v>64</v>
      </c>
      <c r="Q139" s="65">
        <f t="shared" si="136"/>
        <v>4.8288858164614329E-206</v>
      </c>
      <c r="R139" s="65">
        <f t="shared" si="137"/>
        <v>1</v>
      </c>
      <c r="S139" s="65">
        <f t="shared" ref="S139:AL139" si="266">R139+(($B$5*$P139)^S$10)/FACT(S$10)</f>
        <v>506.6</v>
      </c>
      <c r="T139" s="65">
        <f t="shared" si="266"/>
        <v>128322.28000000001</v>
      </c>
      <c r="U139" s="65">
        <f t="shared" si="266"/>
        <v>21669524.88266667</v>
      </c>
      <c r="V139" s="65">
        <f t="shared" si="266"/>
        <v>2744477533.8597336</v>
      </c>
      <c r="W139" s="65">
        <f t="shared" si="266"/>
        <v>278074823401.62079</v>
      </c>
      <c r="X139" s="65">
        <f t="shared" si="266"/>
        <v>23479245301858.285</v>
      </c>
      <c r="Y139" s="65">
        <f t="shared" si="266"/>
        <v>1699266644431528.3</v>
      </c>
      <c r="Z139" s="65">
        <f t="shared" si="266"/>
        <v>1.0760903026942667E+17</v>
      </c>
      <c r="AA139" s="65">
        <f t="shared" si="266"/>
        <v>6.0573841956913756E+18</v>
      </c>
      <c r="AB139" s="65">
        <f t="shared" si="266"/>
        <v>3.0687801655942513E+20</v>
      </c>
      <c r="AC139" s="65">
        <f t="shared" si="266"/>
        <v>1.4133688173205224E+22</v>
      </c>
      <c r="AD139" s="65">
        <f t="shared" si="266"/>
        <v>5.9670328943988155E+23</v>
      </c>
      <c r="AE139" s="65">
        <f t="shared" si="266"/>
        <v>2.3254179474088466E+25</v>
      </c>
      <c r="AF139" s="65">
        <f t="shared" si="266"/>
        <v>8.4151274797111164E+26</v>
      </c>
      <c r="AG139" s="65">
        <f t="shared" si="266"/>
        <v>2.8422281563444109E+28</v>
      </c>
      <c r="AH139" s="65">
        <f t="shared" si="266"/>
        <v>8.9997457613239063E+29</v>
      </c>
      <c r="AI139" s="65">
        <f t="shared" si="266"/>
        <v>2.6820965172253533E+31</v>
      </c>
      <c r="AJ139" s="65">
        <f t="shared" si="266"/>
        <v>7.5491278991663402E+32</v>
      </c>
      <c r="AK139" s="65">
        <f t="shared" si="266"/>
        <v>2.0129819452588152E+34</v>
      </c>
      <c r="AL139" s="65">
        <f t="shared" si="266"/>
        <v>5.0992745988492415E+35</v>
      </c>
      <c r="AM139" s="65">
        <f t="shared" si="139"/>
        <v>1</v>
      </c>
      <c r="AN139" s="65">
        <f t="shared" ref="AN139:AN202" si="267">1/((FACT($B$4-1-AN$10))*(($B$5*$P139)^AN$10))</f>
        <v>1.3888888888888889E-3</v>
      </c>
      <c r="AO139" s="65">
        <f t="shared" ref="AO139:BH139" si="268">AN139+1/((FACT($B$4-1-AO$10))*(($B$5*$P139)^AO$10))</f>
        <v>1.4053709563994375E-3</v>
      </c>
      <c r="AP139" s="65">
        <f t="shared" si="268"/>
        <v>1.4055339515290908E-3</v>
      </c>
      <c r="AQ139" s="65">
        <f t="shared" si="268"/>
        <v>1.4055352410475216E-3</v>
      </c>
      <c r="AR139" s="65">
        <f t="shared" si="268"/>
        <v>1.4055352486989363E-3</v>
      </c>
      <c r="AS139" s="65">
        <f t="shared" si="268"/>
        <v>1.4055352487292029E-3</v>
      </c>
      <c r="AT139" s="65">
        <f t="shared" si="268"/>
        <v>1.4055352487292627E-3</v>
      </c>
      <c r="AU139" s="65" t="e">
        <f t="shared" si="268"/>
        <v>#NUM!</v>
      </c>
      <c r="AV139" s="65" t="e">
        <f t="shared" si="268"/>
        <v>#NUM!</v>
      </c>
      <c r="AW139" s="65" t="e">
        <f t="shared" si="268"/>
        <v>#NUM!</v>
      </c>
      <c r="AX139" s="65" t="e">
        <f t="shared" si="268"/>
        <v>#NUM!</v>
      </c>
      <c r="AY139" s="65" t="e">
        <f t="shared" si="268"/>
        <v>#NUM!</v>
      </c>
      <c r="AZ139" s="65" t="e">
        <f t="shared" si="268"/>
        <v>#NUM!</v>
      </c>
      <c r="BA139" s="65" t="e">
        <f t="shared" si="268"/>
        <v>#NUM!</v>
      </c>
      <c r="BB139" s="65" t="e">
        <f t="shared" si="268"/>
        <v>#NUM!</v>
      </c>
      <c r="BC139" s="65" t="e">
        <f t="shared" si="268"/>
        <v>#NUM!</v>
      </c>
      <c r="BD139" s="65" t="e">
        <f t="shared" si="268"/>
        <v>#NUM!</v>
      </c>
      <c r="BE139" s="65" t="e">
        <f t="shared" si="268"/>
        <v>#NUM!</v>
      </c>
      <c r="BF139" s="65" t="e">
        <f t="shared" si="268"/>
        <v>#NUM!</v>
      </c>
      <c r="BG139" s="65" t="e">
        <f t="shared" si="268"/>
        <v>#NUM!</v>
      </c>
      <c r="BH139" s="65" t="e">
        <f t="shared" si="268"/>
        <v>#NUM!</v>
      </c>
      <c r="BI139" s="5">
        <f t="shared" si="141"/>
        <v>7.8064368945155609</v>
      </c>
    </row>
    <row r="140" spans="4:61" s="1" customFormat="1">
      <c r="D140" s="5"/>
      <c r="E140" s="5"/>
      <c r="F140" s="5"/>
      <c r="G140" s="5"/>
      <c r="H140" s="5"/>
      <c r="O140" s="3"/>
      <c r="P140" s="65">
        <v>64.5</v>
      </c>
      <c r="Q140" s="65">
        <f t="shared" ref="Q140:Q203" si="269">$B$5*EXP(-$B$5*P140)*(($B$5*P140)^($B$4-1))/FACT($B$4-1)</f>
        <v>9.7423152025234245E-208</v>
      </c>
      <c r="R140" s="65">
        <f t="shared" ref="R140:R203" si="270">(($B$5*$P140)^R$10)/FACT(R$10)</f>
        <v>1</v>
      </c>
      <c r="S140" s="65">
        <f t="shared" ref="S140:AL140" si="271">R140+(($B$5*$P140)^S$10)/FACT(S$10)</f>
        <v>510.55</v>
      </c>
      <c r="T140" s="65">
        <f t="shared" si="271"/>
        <v>130331.15125000001</v>
      </c>
      <c r="U140" s="65">
        <f t="shared" si="271"/>
        <v>22180360.273562502</v>
      </c>
      <c r="V140" s="65">
        <f t="shared" si="271"/>
        <v>2831078445.0921464</v>
      </c>
      <c r="W140" s="65">
        <f t="shared" si="271"/>
        <v>289085882268.95404</v>
      </c>
      <c r="X140" s="65">
        <f t="shared" si="271"/>
        <v>24599275097010.426</v>
      </c>
      <c r="Y140" s="65">
        <f t="shared" si="271"/>
        <v>1794207405721513</v>
      </c>
      <c r="Z140" s="65">
        <f t="shared" si="271"/>
        <v>1.1450718527568592E+17</v>
      </c>
      <c r="AA140" s="65">
        <f t="shared" si="271"/>
        <v>6.495940282346837E+18</v>
      </c>
      <c r="AB140" s="65">
        <f t="shared" si="271"/>
        <v>3.3166186374360734E+20</v>
      </c>
      <c r="AC140" s="65">
        <f t="shared" si="271"/>
        <v>1.5394234254624089E+22</v>
      </c>
      <c r="AD140" s="65">
        <f t="shared" si="271"/>
        <v>6.5498871440238656E+23</v>
      </c>
      <c r="AE140" s="65">
        <f t="shared" si="271"/>
        <v>2.5724632357424874E+25</v>
      </c>
      <c r="AF140" s="65">
        <f t="shared" si="271"/>
        <v>9.3817012652186133E+26</v>
      </c>
      <c r="AG140" s="65">
        <f t="shared" si="271"/>
        <v>3.1933943563287766E+28</v>
      </c>
      <c r="AH140" s="65">
        <f t="shared" si="271"/>
        <v>1.0190524657322919E+30</v>
      </c>
      <c r="AI140" s="65">
        <f t="shared" si="271"/>
        <v>3.060647852286265E+31</v>
      </c>
      <c r="AJ140" s="65">
        <f t="shared" si="271"/>
        <v>8.6817719782346123E+32</v>
      </c>
      <c r="AK140" s="65">
        <f t="shared" si="271"/>
        <v>2.3330501409382408E+34</v>
      </c>
      <c r="AL140" s="65">
        <f t="shared" si="271"/>
        <v>5.9561436650937551E+35</v>
      </c>
      <c r="AM140" s="65">
        <f t="shared" ref="AM140:AM203" si="272">1-EXP(-$B$5*P140)*VLOOKUP(P140,P140:AL540,$B$4+2,1)</f>
        <v>1</v>
      </c>
      <c r="AN140" s="65">
        <f t="shared" si="267"/>
        <v>1.3888888888888889E-3</v>
      </c>
      <c r="AO140" s="65">
        <f t="shared" ref="AO140:BH140" si="273">AN140+1/((FACT($B$4-1-AO$10))*(($B$5*$P140)^AO$10))</f>
        <v>1.4052431884342394E-3</v>
      </c>
      <c r="AP140" s="65">
        <f t="shared" si="273"/>
        <v>1.4054036663024108E-3</v>
      </c>
      <c r="AQ140" s="65">
        <f t="shared" si="273"/>
        <v>1.4054049260639114E-3</v>
      </c>
      <c r="AR140" s="65">
        <f t="shared" si="273"/>
        <v>1.4054049334808175E-3</v>
      </c>
      <c r="AS140" s="65">
        <f t="shared" si="273"/>
        <v>1.4054049335099292E-3</v>
      </c>
      <c r="AT140" s="65">
        <f t="shared" si="273"/>
        <v>1.4054049335099862E-3</v>
      </c>
      <c r="AU140" s="65" t="e">
        <f t="shared" si="273"/>
        <v>#NUM!</v>
      </c>
      <c r="AV140" s="65" t="e">
        <f t="shared" si="273"/>
        <v>#NUM!</v>
      </c>
      <c r="AW140" s="65" t="e">
        <f t="shared" si="273"/>
        <v>#NUM!</v>
      </c>
      <c r="AX140" s="65" t="e">
        <f t="shared" si="273"/>
        <v>#NUM!</v>
      </c>
      <c r="AY140" s="65" t="e">
        <f t="shared" si="273"/>
        <v>#NUM!</v>
      </c>
      <c r="AZ140" s="65" t="e">
        <f t="shared" si="273"/>
        <v>#NUM!</v>
      </c>
      <c r="BA140" s="65" t="e">
        <f t="shared" si="273"/>
        <v>#NUM!</v>
      </c>
      <c r="BB140" s="65" t="e">
        <f t="shared" si="273"/>
        <v>#NUM!</v>
      </c>
      <c r="BC140" s="65" t="e">
        <f t="shared" si="273"/>
        <v>#NUM!</v>
      </c>
      <c r="BD140" s="65" t="e">
        <f t="shared" si="273"/>
        <v>#NUM!</v>
      </c>
      <c r="BE140" s="65" t="e">
        <f t="shared" si="273"/>
        <v>#NUM!</v>
      </c>
      <c r="BF140" s="65" t="e">
        <f t="shared" si="273"/>
        <v>#NUM!</v>
      </c>
      <c r="BG140" s="65" t="e">
        <f t="shared" si="273"/>
        <v>#NUM!</v>
      </c>
      <c r="BH140" s="65" t="e">
        <f t="shared" si="273"/>
        <v>#NUM!</v>
      </c>
      <c r="BI140" s="5">
        <f t="shared" ref="BI140:BI203" si="274">$B$5/((FACT($B$4-1))*VLOOKUP(P140,P140:BH540,$B$4+24,1))</f>
        <v>7.8071607410820709</v>
      </c>
    </row>
    <row r="141" spans="4:61" s="1" customFormat="1">
      <c r="D141" s="5"/>
      <c r="E141" s="5"/>
      <c r="F141" s="5"/>
      <c r="G141" s="5"/>
      <c r="H141" s="5"/>
      <c r="O141" s="3"/>
      <c r="P141" s="66">
        <v>65</v>
      </c>
      <c r="Q141" s="65">
        <f t="shared" si="269"/>
        <v>1.96481120029458E-209</v>
      </c>
      <c r="R141" s="65">
        <f t="shared" si="270"/>
        <v>1</v>
      </c>
      <c r="S141" s="65">
        <f t="shared" ref="S141:AL141" si="275">R141+(($B$5*$P141)^S$10)/FACT(S$10)</f>
        <v>514.5</v>
      </c>
      <c r="T141" s="65">
        <f t="shared" si="275"/>
        <v>132355.625</v>
      </c>
      <c r="U141" s="65">
        <f t="shared" si="275"/>
        <v>22699161.520833332</v>
      </c>
      <c r="V141" s="65">
        <f t="shared" si="275"/>
        <v>2919712868.3984375</v>
      </c>
      <c r="W141" s="65">
        <f t="shared" si="275"/>
        <v>300443020564.72839</v>
      </c>
      <c r="X141" s="65">
        <f t="shared" si="275"/>
        <v>25763479437575.633</v>
      </c>
      <c r="Y141" s="65">
        <f t="shared" si="275"/>
        <v>1893659079456875.7</v>
      </c>
      <c r="Z141" s="65">
        <f t="shared" si="275"/>
        <v>1.217892079056957E+17</v>
      </c>
      <c r="AA141" s="65">
        <f t="shared" si="275"/>
        <v>6.9624963548249887E+18</v>
      </c>
      <c r="AB141" s="65">
        <f t="shared" si="275"/>
        <v>3.5823280834913069E+20</v>
      </c>
      <c r="AC141" s="65">
        <f t="shared" si="275"/>
        <v>1.6756169645537857E+22</v>
      </c>
      <c r="AD141" s="65">
        <f t="shared" si="275"/>
        <v>7.1845121680357198E+23</v>
      </c>
      <c r="AE141" s="65">
        <f t="shared" si="275"/>
        <v>2.8435405579545919E+25</v>
      </c>
      <c r="AF141" s="65">
        <f t="shared" si="275"/>
        <v>1.0450536959558458E+27</v>
      </c>
      <c r="AG141" s="65">
        <f t="shared" si="275"/>
        <v>3.584728650317118E+28</v>
      </c>
      <c r="AH141" s="65">
        <f t="shared" si="275"/>
        <v>1.1527814456597381E+30</v>
      </c>
      <c r="AI141" s="65">
        <f t="shared" si="275"/>
        <v>3.4890763253124276E+31</v>
      </c>
      <c r="AJ141" s="65">
        <f t="shared" si="275"/>
        <v>9.9736041092718208E+32</v>
      </c>
      <c r="AK141" s="65">
        <f t="shared" si="275"/>
        <v>2.7009369046749739E+34</v>
      </c>
      <c r="AL141" s="65">
        <f t="shared" si="275"/>
        <v>6.9486769077149388E+35</v>
      </c>
      <c r="AM141" s="65">
        <f t="shared" si="272"/>
        <v>1</v>
      </c>
      <c r="AN141" s="65">
        <f t="shared" si="267"/>
        <v>1.3888888888888889E-3</v>
      </c>
      <c r="AO141" s="65">
        <f t="shared" ref="AO141:BH141" si="276">AN141+1/((FACT($B$4-1-AO$10))*(($B$5*$P141)^AO$10))</f>
        <v>1.4051173861300444E-3</v>
      </c>
      <c r="AP141" s="65">
        <f t="shared" si="276"/>
        <v>1.4052754046036682E-3</v>
      </c>
      <c r="AQ141" s="65">
        <f t="shared" si="276"/>
        <v>1.4052766355168026E-3</v>
      </c>
      <c r="AR141" s="65">
        <f t="shared" si="276"/>
        <v>1.4052766427081159E-3</v>
      </c>
      <c r="AS141" s="65">
        <f t="shared" si="276"/>
        <v>1.405276642736125E-3</v>
      </c>
      <c r="AT141" s="65">
        <f t="shared" si="276"/>
        <v>1.4052766427361796E-3</v>
      </c>
      <c r="AU141" s="65" t="e">
        <f t="shared" si="276"/>
        <v>#NUM!</v>
      </c>
      <c r="AV141" s="65" t="e">
        <f t="shared" si="276"/>
        <v>#NUM!</v>
      </c>
      <c r="AW141" s="65" t="e">
        <f t="shared" si="276"/>
        <v>#NUM!</v>
      </c>
      <c r="AX141" s="65" t="e">
        <f t="shared" si="276"/>
        <v>#NUM!</v>
      </c>
      <c r="AY141" s="65" t="e">
        <f t="shared" si="276"/>
        <v>#NUM!</v>
      </c>
      <c r="AZ141" s="65" t="e">
        <f t="shared" si="276"/>
        <v>#NUM!</v>
      </c>
      <c r="BA141" s="65" t="e">
        <f t="shared" si="276"/>
        <v>#NUM!</v>
      </c>
      <c r="BB141" s="65" t="e">
        <f t="shared" si="276"/>
        <v>#NUM!</v>
      </c>
      <c r="BC141" s="65" t="e">
        <f t="shared" si="276"/>
        <v>#NUM!</v>
      </c>
      <c r="BD141" s="65" t="e">
        <f t="shared" si="276"/>
        <v>#NUM!</v>
      </c>
      <c r="BE141" s="65" t="e">
        <f t="shared" si="276"/>
        <v>#NUM!</v>
      </c>
      <c r="BF141" s="65" t="e">
        <f t="shared" si="276"/>
        <v>#NUM!</v>
      </c>
      <c r="BG141" s="65" t="e">
        <f t="shared" si="276"/>
        <v>#NUM!</v>
      </c>
      <c r="BH141" s="65" t="e">
        <f t="shared" si="276"/>
        <v>#NUM!</v>
      </c>
      <c r="BI141" s="5">
        <f t="shared" si="274"/>
        <v>7.8078734738367812</v>
      </c>
    </row>
    <row r="142" spans="4:61" s="1" customFormat="1">
      <c r="D142" s="5"/>
      <c r="E142" s="5"/>
      <c r="F142" s="5"/>
      <c r="G142" s="5"/>
      <c r="H142" s="5"/>
      <c r="O142" s="3"/>
      <c r="P142" s="65">
        <v>65.5</v>
      </c>
      <c r="Q142" s="65">
        <f t="shared" si="269"/>
        <v>3.9611864219270853E-211</v>
      </c>
      <c r="R142" s="65">
        <f t="shared" si="270"/>
        <v>1</v>
      </c>
      <c r="S142" s="65">
        <f t="shared" ref="S142:AL142" si="277">R142+(($B$5*$P142)^S$10)/FACT(S$10)</f>
        <v>518.45000000000005</v>
      </c>
      <c r="T142" s="65">
        <f t="shared" si="277"/>
        <v>134395.70125000004</v>
      </c>
      <c r="U142" s="65">
        <f t="shared" si="277"/>
        <v>23225990.254354175</v>
      </c>
      <c r="V142" s="65">
        <f t="shared" si="277"/>
        <v>3010412390.6302929</v>
      </c>
      <c r="W142" s="65">
        <f t="shared" si="277"/>
        <v>312154332965.53632</v>
      </c>
      <c r="X142" s="65">
        <f t="shared" si="277"/>
        <v>26973241283213.051</v>
      </c>
      <c r="Y142" s="65">
        <f t="shared" si="277"/>
        <v>1997798875912581.2</v>
      </c>
      <c r="Z142" s="65">
        <f t="shared" si="277"/>
        <v>1.2947326445578342E+17</v>
      </c>
      <c r="AA142" s="65">
        <f t="shared" si="277"/>
        <v>7.4586043382673592E+18</v>
      </c>
      <c r="AB142" s="65">
        <f t="shared" si="277"/>
        <v>3.8670449175264736E+20</v>
      </c>
      <c r="AC142" s="65">
        <f t="shared" si="277"/>
        <v>1.8226775804713642E+22</v>
      </c>
      <c r="AD142" s="65">
        <f t="shared" si="277"/>
        <v>7.8750551754568595E+23</v>
      </c>
      <c r="AE142" s="65">
        <f t="shared" si="277"/>
        <v>3.1407758203227703E+25</v>
      </c>
      <c r="AF142" s="65">
        <f t="shared" si="277"/>
        <v>1.1631541690750962E+27</v>
      </c>
      <c r="AG142" s="65">
        <f t="shared" si="277"/>
        <v>4.0204632856118325E+28</v>
      </c>
      <c r="AH142" s="65">
        <f t="shared" si="277"/>
        <v>1.3028304545192758E+30</v>
      </c>
      <c r="AI142" s="65">
        <f t="shared" si="277"/>
        <v>3.9734932302731093E+31</v>
      </c>
      <c r="AJ142" s="65">
        <f t="shared" si="277"/>
        <v>1.1445511046003537E+33</v>
      </c>
      <c r="AK142" s="65">
        <f t="shared" si="277"/>
        <v>3.1233347333832187E+34</v>
      </c>
      <c r="AL142" s="65">
        <f t="shared" si="277"/>
        <v>8.097057277746329E+35</v>
      </c>
      <c r="AM142" s="65">
        <f t="shared" si="272"/>
        <v>1</v>
      </c>
      <c r="AN142" s="65">
        <f t="shared" si="267"/>
        <v>1.3888888888888889E-3</v>
      </c>
      <c r="AO142" s="65">
        <f t="shared" ref="AO142:BH142" si="278">AN142+1/((FACT($B$4-1-AO$10))*(($B$5*$P142)^AO$10))</f>
        <v>1.404993504471715E-3</v>
      </c>
      <c r="AP142" s="65">
        <f t="shared" si="278"/>
        <v>1.4051491196575574E-3</v>
      </c>
      <c r="AQ142" s="65">
        <f t="shared" si="278"/>
        <v>1.4051503225964758E-3</v>
      </c>
      <c r="AR142" s="65">
        <f t="shared" si="278"/>
        <v>1.4051503295707086E-3</v>
      </c>
      <c r="AS142" s="65">
        <f t="shared" si="278"/>
        <v>1.4051503295976647E-3</v>
      </c>
      <c r="AT142" s="65">
        <f t="shared" si="278"/>
        <v>1.4051503295977167E-3</v>
      </c>
      <c r="AU142" s="65" t="e">
        <f t="shared" si="278"/>
        <v>#NUM!</v>
      </c>
      <c r="AV142" s="65" t="e">
        <f t="shared" si="278"/>
        <v>#NUM!</v>
      </c>
      <c r="AW142" s="65" t="e">
        <f t="shared" si="278"/>
        <v>#NUM!</v>
      </c>
      <c r="AX142" s="65" t="e">
        <f t="shared" si="278"/>
        <v>#NUM!</v>
      </c>
      <c r="AY142" s="65" t="e">
        <f t="shared" si="278"/>
        <v>#NUM!</v>
      </c>
      <c r="AZ142" s="65" t="e">
        <f t="shared" si="278"/>
        <v>#NUM!</v>
      </c>
      <c r="BA142" s="65" t="e">
        <f t="shared" si="278"/>
        <v>#NUM!</v>
      </c>
      <c r="BB142" s="65" t="e">
        <f t="shared" si="278"/>
        <v>#NUM!</v>
      </c>
      <c r="BC142" s="65" t="e">
        <f t="shared" si="278"/>
        <v>#NUM!</v>
      </c>
      <c r="BD142" s="65" t="e">
        <f t="shared" si="278"/>
        <v>#NUM!</v>
      </c>
      <c r="BE142" s="65" t="e">
        <f t="shared" si="278"/>
        <v>#NUM!</v>
      </c>
      <c r="BF142" s="65" t="e">
        <f t="shared" si="278"/>
        <v>#NUM!</v>
      </c>
      <c r="BG142" s="65" t="e">
        <f t="shared" si="278"/>
        <v>#NUM!</v>
      </c>
      <c r="BH142" s="65" t="e">
        <f t="shared" si="278"/>
        <v>#NUM!</v>
      </c>
      <c r="BI142" s="5">
        <f t="shared" si="274"/>
        <v>7.8085753467840568</v>
      </c>
    </row>
    <row r="143" spans="4:61" s="1" customFormat="1">
      <c r="D143" s="5"/>
      <c r="E143" s="5"/>
      <c r="F143" s="5"/>
      <c r="G143" s="5"/>
      <c r="H143" s="5"/>
      <c r="O143" s="3"/>
      <c r="P143" s="66">
        <v>66</v>
      </c>
      <c r="Q143" s="65">
        <f t="shared" si="269"/>
        <v>7.98321621072689E-213</v>
      </c>
      <c r="R143" s="65">
        <f t="shared" si="270"/>
        <v>1</v>
      </c>
      <c r="S143" s="65">
        <f t="shared" ref="S143:AL143" si="279">R143+(($B$5*$P143)^S$10)/FACT(S$10)</f>
        <v>522.4</v>
      </c>
      <c r="T143" s="65">
        <f t="shared" si="279"/>
        <v>136451.37999999998</v>
      </c>
      <c r="U143" s="65">
        <f t="shared" si="279"/>
        <v>23760908.103999995</v>
      </c>
      <c r="V143" s="65">
        <f t="shared" si="279"/>
        <v>3103208842.0773988</v>
      </c>
      <c r="W143" s="65">
        <f t="shared" si="279"/>
        <v>324228039396.82343</v>
      </c>
      <c r="X143" s="65">
        <f t="shared" si="279"/>
        <v>28229975814604.254</v>
      </c>
      <c r="Y143" s="65">
        <f t="shared" si="279"/>
        <v>2106809531527912</v>
      </c>
      <c r="Z143" s="65">
        <f t="shared" si="279"/>
        <v>1.3757823207514269E+17</v>
      </c>
      <c r="AA143" s="65">
        <f t="shared" si="279"/>
        <v>7.9858893114352251E+18</v>
      </c>
      <c r="AB143" s="65">
        <f t="shared" si="279"/>
        <v>4.1719682898926987E+20</v>
      </c>
      <c r="AC143" s="65">
        <f t="shared" si="279"/>
        <v>1.981379536971863E+22</v>
      </c>
      <c r="AD143" s="65">
        <f t="shared" si="279"/>
        <v>8.6259600196440927E+23</v>
      </c>
      <c r="AE143" s="65">
        <f t="shared" si="279"/>
        <v>3.4664645426462234E+25</v>
      </c>
      <c r="AF143" s="65">
        <f t="shared" si="279"/>
        <v>1.2935495432788308E+27</v>
      </c>
      <c r="AG143" s="65">
        <f t="shared" si="279"/>
        <v>4.5052388592627168E+28</v>
      </c>
      <c r="AH143" s="65">
        <f t="shared" si="279"/>
        <v>1.4710435561132656E+30</v>
      </c>
      <c r="AI143" s="65">
        <f t="shared" si="279"/>
        <v>4.520703148230508E+31</v>
      </c>
      <c r="AJ143" s="65">
        <f t="shared" si="279"/>
        <v>1.3120928150776613E+33</v>
      </c>
      <c r="AK143" s="65">
        <f t="shared" si="279"/>
        <v>3.6078105844899695E+34</v>
      </c>
      <c r="AL143" s="65">
        <f t="shared" si="279"/>
        <v>9.4242806553235995E+35</v>
      </c>
      <c r="AM143" s="65">
        <f t="shared" si="272"/>
        <v>1</v>
      </c>
      <c r="AN143" s="65">
        <f t="shared" si="267"/>
        <v>1.3888888888888889E-3</v>
      </c>
      <c r="AO143" s="65">
        <f t="shared" ref="AO143:BH143" si="280">AN143+1/((FACT($B$4-1-AO$10))*(($B$5*$P143)^AO$10))</f>
        <v>1.4048714998082087E-3</v>
      </c>
      <c r="AP143" s="65">
        <f t="shared" si="280"/>
        <v>1.4050247661192877E-3</v>
      </c>
      <c r="AQ143" s="65">
        <f t="shared" si="280"/>
        <v>1.4050259419252798E-3</v>
      </c>
      <c r="AR143" s="65">
        <f t="shared" si="280"/>
        <v>1.4050259486905617E-3</v>
      </c>
      <c r="AS143" s="65">
        <f t="shared" si="280"/>
        <v>1.4050259487165121E-3</v>
      </c>
      <c r="AT143" s="65">
        <f t="shared" si="280"/>
        <v>1.405025948716562E-3</v>
      </c>
      <c r="AU143" s="65" t="e">
        <f t="shared" si="280"/>
        <v>#NUM!</v>
      </c>
      <c r="AV143" s="65" t="e">
        <f t="shared" si="280"/>
        <v>#NUM!</v>
      </c>
      <c r="AW143" s="65" t="e">
        <f t="shared" si="280"/>
        <v>#NUM!</v>
      </c>
      <c r="AX143" s="65" t="e">
        <f t="shared" si="280"/>
        <v>#NUM!</v>
      </c>
      <c r="AY143" s="65" t="e">
        <f t="shared" si="280"/>
        <v>#NUM!</v>
      </c>
      <c r="AZ143" s="65" t="e">
        <f t="shared" si="280"/>
        <v>#NUM!</v>
      </c>
      <c r="BA143" s="65" t="e">
        <f t="shared" si="280"/>
        <v>#NUM!</v>
      </c>
      <c r="BB143" s="65" t="e">
        <f t="shared" si="280"/>
        <v>#NUM!</v>
      </c>
      <c r="BC143" s="65" t="e">
        <f t="shared" si="280"/>
        <v>#NUM!</v>
      </c>
      <c r="BD143" s="65" t="e">
        <f t="shared" si="280"/>
        <v>#NUM!</v>
      </c>
      <c r="BE143" s="65" t="e">
        <f t="shared" si="280"/>
        <v>#NUM!</v>
      </c>
      <c r="BF143" s="65" t="e">
        <f t="shared" si="280"/>
        <v>#NUM!</v>
      </c>
      <c r="BG143" s="65" t="e">
        <f t="shared" si="280"/>
        <v>#NUM!</v>
      </c>
      <c r="BH143" s="65" t="e">
        <f t="shared" si="280"/>
        <v>#NUM!</v>
      </c>
      <c r="BI143" s="5">
        <f t="shared" si="274"/>
        <v>7.8092666062466192</v>
      </c>
    </row>
    <row r="144" spans="4:61" s="1" customFormat="1">
      <c r="D144" s="5"/>
      <c r="E144" s="5"/>
      <c r="F144" s="5"/>
      <c r="G144" s="5"/>
      <c r="H144" s="5"/>
      <c r="O144" s="3"/>
      <c r="P144" s="65">
        <v>66.5</v>
      </c>
      <c r="Q144" s="65">
        <f t="shared" si="269"/>
        <v>1.6083514189414971E-214</v>
      </c>
      <c r="R144" s="65">
        <f t="shared" si="270"/>
        <v>1</v>
      </c>
      <c r="S144" s="65">
        <f t="shared" ref="S144:AL144" si="281">R144+(($B$5*$P144)^S$10)/FACT(S$10)</f>
        <v>526.35</v>
      </c>
      <c r="T144" s="65">
        <f t="shared" si="281"/>
        <v>138522.66125</v>
      </c>
      <c r="U144" s="65">
        <f t="shared" si="281"/>
        <v>24303976.699645832</v>
      </c>
      <c r="V144" s="65">
        <f t="shared" si="281"/>
        <v>3198134296.4674587</v>
      </c>
      <c r="W144" s="65">
        <f t="shared" si="281"/>
        <v>336672485994.47156</v>
      </c>
      <c r="X144" s="65">
        <f t="shared" si="281"/>
        <v>29535130930085.543</v>
      </c>
      <c r="Y144" s="65">
        <f t="shared" si="281"/>
        <v>2220879437159120.5</v>
      </c>
      <c r="Z144" s="65">
        <f t="shared" si="281"/>
        <v>1.4612372084683706E+17</v>
      </c>
      <c r="AA144" s="65">
        <f t="shared" si="281"/>
        <v>8.546052358021761E+18</v>
      </c>
      <c r="AB144" s="65">
        <f t="shared" si="281"/>
        <v>4.4983630331200635E+20</v>
      </c>
      <c r="AC144" s="65">
        <f t="shared" si="281"/>
        <v>2.1525457515918895E+22</v>
      </c>
      <c r="AD144" s="65">
        <f t="shared" si="281"/>
        <v>9.4419859118617134E+23</v>
      </c>
      <c r="AE144" s="65">
        <f t="shared" si="281"/>
        <v>3.8230839419929799E+25</v>
      </c>
      <c r="AF144" s="65">
        <f t="shared" si="281"/>
        <v>1.4374120365185343E+27</v>
      </c>
      <c r="AG144" s="65">
        <f t="shared" si="281"/>
        <v>5.044140149623533E+28</v>
      </c>
      <c r="AH144" s="65">
        <f t="shared" si="281"/>
        <v>1.6594567679126239E+30</v>
      </c>
      <c r="AI144" s="65">
        <f t="shared" si="281"/>
        <v>5.1382763988315558E+31</v>
      </c>
      <c r="AJ144" s="65">
        <f t="shared" si="281"/>
        <v>1.5026127333349087E+33</v>
      </c>
      <c r="AK144" s="65">
        <f t="shared" si="281"/>
        <v>4.1629121385768204E+34</v>
      </c>
      <c r="AL144" s="65">
        <f t="shared" si="281"/>
        <v>1.09565218741356E+36</v>
      </c>
      <c r="AM144" s="65">
        <f t="shared" si="272"/>
        <v>1</v>
      </c>
      <c r="AN144" s="65">
        <f t="shared" si="267"/>
        <v>1.3888888888888889E-3</v>
      </c>
      <c r="AO144" s="65">
        <f t="shared" ref="AO144:BH144" si="282">AN144+1/((FACT($B$4-1-AO$10))*(($B$5*$P144)^AO$10))</f>
        <v>1.4047513298012966E-3</v>
      </c>
      <c r="AP144" s="65">
        <f t="shared" si="282"/>
        <v>1.4049023000203163E-3</v>
      </c>
      <c r="AQ144" s="65">
        <f t="shared" si="282"/>
        <v>1.4049034495032821E-3</v>
      </c>
      <c r="AR144" s="65">
        <f t="shared" si="282"/>
        <v>1.4049034560673801E-3</v>
      </c>
      <c r="AS144" s="65">
        <f t="shared" si="282"/>
        <v>1.4049034560923695E-3</v>
      </c>
      <c r="AT144" s="65">
        <f t="shared" si="282"/>
        <v>1.404903456092417E-3</v>
      </c>
      <c r="AU144" s="65" t="e">
        <f t="shared" si="282"/>
        <v>#NUM!</v>
      </c>
      <c r="AV144" s="65" t="e">
        <f t="shared" si="282"/>
        <v>#NUM!</v>
      </c>
      <c r="AW144" s="65" t="e">
        <f t="shared" si="282"/>
        <v>#NUM!</v>
      </c>
      <c r="AX144" s="65" t="e">
        <f t="shared" si="282"/>
        <v>#NUM!</v>
      </c>
      <c r="AY144" s="65" t="e">
        <f t="shared" si="282"/>
        <v>#NUM!</v>
      </c>
      <c r="AZ144" s="65" t="e">
        <f t="shared" si="282"/>
        <v>#NUM!</v>
      </c>
      <c r="BA144" s="65" t="e">
        <f t="shared" si="282"/>
        <v>#NUM!</v>
      </c>
      <c r="BB144" s="65" t="e">
        <f t="shared" si="282"/>
        <v>#NUM!</v>
      </c>
      <c r="BC144" s="65" t="e">
        <f t="shared" si="282"/>
        <v>#NUM!</v>
      </c>
      <c r="BD144" s="65" t="e">
        <f t="shared" si="282"/>
        <v>#NUM!</v>
      </c>
      <c r="BE144" s="65" t="e">
        <f t="shared" si="282"/>
        <v>#NUM!</v>
      </c>
      <c r="BF144" s="65" t="e">
        <f t="shared" si="282"/>
        <v>#NUM!</v>
      </c>
      <c r="BG144" s="65" t="e">
        <f t="shared" si="282"/>
        <v>#NUM!</v>
      </c>
      <c r="BH144" s="65" t="e">
        <f t="shared" si="282"/>
        <v>#NUM!</v>
      </c>
      <c r="BI144" s="5">
        <f t="shared" si="274"/>
        <v>7.8099474911537632</v>
      </c>
    </row>
    <row r="145" spans="4:61" s="1" customFormat="1">
      <c r="D145" s="5"/>
      <c r="E145" s="5"/>
      <c r="F145" s="5"/>
      <c r="G145" s="5"/>
      <c r="H145" s="5"/>
      <c r="O145" s="3"/>
      <c r="P145" s="66">
        <v>67</v>
      </c>
      <c r="Q145" s="65">
        <f t="shared" si="269"/>
        <v>3.2391919720560661E-216</v>
      </c>
      <c r="R145" s="65">
        <f t="shared" si="270"/>
        <v>1</v>
      </c>
      <c r="S145" s="65">
        <f t="shared" ref="S145:AL145" si="283">R145+(($B$5*$P145)^S$10)/FACT(S$10)</f>
        <v>530.30000000000007</v>
      </c>
      <c r="T145" s="65">
        <f t="shared" si="283"/>
        <v>140609.54500000001</v>
      </c>
      <c r="U145" s="65">
        <f t="shared" si="283"/>
        <v>24855257.671166677</v>
      </c>
      <c r="V145" s="65">
        <f t="shared" si="283"/>
        <v>3295221070.9661722</v>
      </c>
      <c r="W145" s="65">
        <f t="shared" si="283"/>
        <v>349496146066.37549</v>
      </c>
      <c r="X145" s="65">
        <f t="shared" si="283"/>
        <v>30890187746078.062</v>
      </c>
      <c r="Y145" s="65">
        <f t="shared" si="283"/>
        <v>2340202768301248</v>
      </c>
      <c r="Z145" s="65">
        <f t="shared" si="283"/>
        <v>1.5513009637928269E+17</v>
      </c>
      <c r="AA145" s="65">
        <f t="shared" si="283"/>
        <v>9.1408735061895578E+18</v>
      </c>
      <c r="AB145" s="65">
        <f t="shared" si="283"/>
        <v>4.8475627218744744E+20</v>
      </c>
      <c r="AC145" s="65">
        <f t="shared" si="283"/>
        <v>2.3370504501459256E+22</v>
      </c>
      <c r="AD145" s="65">
        <f t="shared" si="283"/>
        <v>1.032822715980923E+24</v>
      </c>
      <c r="AE145" s="65">
        <f t="shared" si="283"/>
        <v>4.2133057757217873E+25</v>
      </c>
      <c r="AF145" s="65">
        <f t="shared" si="283"/>
        <v>1.5960155154234118E+27</v>
      </c>
      <c r="AG145" s="65">
        <f t="shared" si="283"/>
        <v>5.6427347838271191E+28</v>
      </c>
      <c r="AH145" s="65">
        <f t="shared" si="283"/>
        <v>1.8703163602434792E+30</v>
      </c>
      <c r="AI145" s="65">
        <f t="shared" si="283"/>
        <v>5.8346284258247989E+31</v>
      </c>
      <c r="AJ145" s="65">
        <f t="shared" si="283"/>
        <v>1.7190534958367917E+33</v>
      </c>
      <c r="AK145" s="65">
        <f t="shared" si="283"/>
        <v>4.7982860184706445E+34</v>
      </c>
      <c r="AL145" s="65">
        <f t="shared" si="283"/>
        <v>1.2723545042056417E+36</v>
      </c>
      <c r="AM145" s="65">
        <f t="shared" si="272"/>
        <v>1</v>
      </c>
      <c r="AN145" s="65">
        <f t="shared" si="267"/>
        <v>1.3888888888888889E-3</v>
      </c>
      <c r="AO145" s="65">
        <f t="shared" ref="AO145:BH145" si="284">AN145+1/((FACT($B$4-1-AO$10))*(($B$5*$P145)^AO$10))</f>
        <v>1.4046329533765772E-3</v>
      </c>
      <c r="AP145" s="65">
        <f t="shared" si="284"/>
        <v>1.4047816787165328E-3</v>
      </c>
      <c r="AQ145" s="65">
        <f t="shared" si="284"/>
        <v>1.4047828026563776E-3</v>
      </c>
      <c r="AR145" s="65">
        <f t="shared" si="284"/>
        <v>1.4047828090267148E-3</v>
      </c>
      <c r="AS145" s="65">
        <f t="shared" si="284"/>
        <v>1.4047828090507856E-3</v>
      </c>
      <c r="AT145" s="65">
        <f t="shared" si="284"/>
        <v>1.4047828090508311E-3</v>
      </c>
      <c r="AU145" s="65" t="e">
        <f t="shared" si="284"/>
        <v>#NUM!</v>
      </c>
      <c r="AV145" s="65" t="e">
        <f t="shared" si="284"/>
        <v>#NUM!</v>
      </c>
      <c r="AW145" s="65" t="e">
        <f t="shared" si="284"/>
        <v>#NUM!</v>
      </c>
      <c r="AX145" s="65" t="e">
        <f t="shared" si="284"/>
        <v>#NUM!</v>
      </c>
      <c r="AY145" s="65" t="e">
        <f t="shared" si="284"/>
        <v>#NUM!</v>
      </c>
      <c r="AZ145" s="65" t="e">
        <f t="shared" si="284"/>
        <v>#NUM!</v>
      </c>
      <c r="BA145" s="65" t="e">
        <f t="shared" si="284"/>
        <v>#NUM!</v>
      </c>
      <c r="BB145" s="65" t="e">
        <f t="shared" si="284"/>
        <v>#NUM!</v>
      </c>
      <c r="BC145" s="65" t="e">
        <f t="shared" si="284"/>
        <v>#NUM!</v>
      </c>
      <c r="BD145" s="65" t="e">
        <f t="shared" si="284"/>
        <v>#NUM!</v>
      </c>
      <c r="BE145" s="65" t="e">
        <f t="shared" si="284"/>
        <v>#NUM!</v>
      </c>
      <c r="BF145" s="65" t="e">
        <f t="shared" si="284"/>
        <v>#NUM!</v>
      </c>
      <c r="BG145" s="65" t="e">
        <f t="shared" si="284"/>
        <v>#NUM!</v>
      </c>
      <c r="BH145" s="65" t="e">
        <f t="shared" si="284"/>
        <v>#NUM!</v>
      </c>
      <c r="BI145" s="5">
        <f t="shared" si="274"/>
        <v>7.8106182333166645</v>
      </c>
    </row>
    <row r="146" spans="4:61" s="1" customFormat="1">
      <c r="D146" s="5"/>
      <c r="E146" s="5"/>
      <c r="F146" s="5"/>
      <c r="G146" s="5"/>
      <c r="H146" s="5"/>
      <c r="O146" s="3"/>
      <c r="P146" s="65">
        <v>67.5</v>
      </c>
      <c r="Q146" s="65">
        <f t="shared" si="269"/>
        <v>6.5214970877947793E-218</v>
      </c>
      <c r="R146" s="65">
        <f t="shared" si="270"/>
        <v>1</v>
      </c>
      <c r="S146" s="65">
        <f t="shared" ref="S146:AL146" si="285">R146+(($B$5*$P146)^S$10)/FACT(S$10)</f>
        <v>534.25</v>
      </c>
      <c r="T146" s="65">
        <f t="shared" si="285"/>
        <v>142712.03125</v>
      </c>
      <c r="U146" s="65">
        <f t="shared" si="285"/>
        <v>25414812.6484375</v>
      </c>
      <c r="V146" s="65">
        <f t="shared" si="285"/>
        <v>3394501726.1772461</v>
      </c>
      <c r="W146" s="65">
        <f t="shared" si="285"/>
        <v>362707621054.02472</v>
      </c>
      <c r="X146" s="65">
        <f t="shared" si="285"/>
        <v>32296661101316.461</v>
      </c>
      <c r="Y146" s="65">
        <f t="shared" si="285"/>
        <v>2464979617294166</v>
      </c>
      <c r="Z146" s="65">
        <f t="shared" si="285"/>
        <v>1.6461850291602381E+17</v>
      </c>
      <c r="AA146" s="65">
        <f t="shared" si="285"/>
        <v>9.7722147583657554E+18</v>
      </c>
      <c r="AB146" s="65">
        <f t="shared" si="285"/>
        <v>5.220972850802226E+20</v>
      </c>
      <c r="AC146" s="65">
        <f t="shared" si="285"/>
        <v>2.5358219444092056E+22</v>
      </c>
      <c r="AD146" s="65">
        <f t="shared" si="285"/>
        <v>1.1290133978851804E+24</v>
      </c>
      <c r="AE146" s="65">
        <f t="shared" si="285"/>
        <v>4.6400099852016746E+25</v>
      </c>
      <c r="AF146" s="65">
        <f t="shared" si="285"/>
        <v>1.7707434463995633E+27</v>
      </c>
      <c r="AG146" s="65">
        <f t="shared" si="285"/>
        <v>6.307114941616486E+28</v>
      </c>
      <c r="AH146" s="65">
        <f t="shared" si="285"/>
        <v>2.1060987421272489E+30</v>
      </c>
      <c r="AI146" s="65">
        <f t="shared" si="285"/>
        <v>6.61910672017264E+31</v>
      </c>
      <c r="AJ146" s="65">
        <f t="shared" si="285"/>
        <v>1.964708257817351E+33</v>
      </c>
      <c r="AK146" s="65">
        <f t="shared" si="285"/>
        <v>5.5248092041805867E+34</v>
      </c>
      <c r="AL146" s="65">
        <f t="shared" si="285"/>
        <v>1.4759163121824E+36</v>
      </c>
      <c r="AM146" s="65">
        <f t="shared" si="272"/>
        <v>1</v>
      </c>
      <c r="AN146" s="65">
        <f t="shared" si="267"/>
        <v>1.3888888888888889E-3</v>
      </c>
      <c r="AO146" s="65">
        <f t="shared" ref="AO146:BH146" si="286">AN146+1/((FACT($B$4-1-AO$10))*(($B$5*$P146)^AO$10))</f>
        <v>1.4045163306766683E-3</v>
      </c>
      <c r="AP146" s="65">
        <f t="shared" si="286"/>
        <v>1.4046628608387665E-3</v>
      </c>
      <c r="AQ146" s="65">
        <f t="shared" si="286"/>
        <v>1.404663959986724E-3</v>
      </c>
      <c r="AR146" s="65">
        <f t="shared" si="286"/>
        <v>1.4046639661703974E-3</v>
      </c>
      <c r="AS146" s="65">
        <f t="shared" si="286"/>
        <v>1.4046639661935898E-3</v>
      </c>
      <c r="AT146" s="65">
        <f t="shared" si="286"/>
        <v>1.4046639661936334E-3</v>
      </c>
      <c r="AU146" s="65" t="e">
        <f t="shared" si="286"/>
        <v>#NUM!</v>
      </c>
      <c r="AV146" s="65" t="e">
        <f t="shared" si="286"/>
        <v>#NUM!</v>
      </c>
      <c r="AW146" s="65" t="e">
        <f t="shared" si="286"/>
        <v>#NUM!</v>
      </c>
      <c r="AX146" s="65" t="e">
        <f t="shared" si="286"/>
        <v>#NUM!</v>
      </c>
      <c r="AY146" s="65" t="e">
        <f t="shared" si="286"/>
        <v>#NUM!</v>
      </c>
      <c r="AZ146" s="65" t="e">
        <f t="shared" si="286"/>
        <v>#NUM!</v>
      </c>
      <c r="BA146" s="65" t="e">
        <f t="shared" si="286"/>
        <v>#NUM!</v>
      </c>
      <c r="BB146" s="65" t="e">
        <f t="shared" si="286"/>
        <v>#NUM!</v>
      </c>
      <c r="BC146" s="65" t="e">
        <f t="shared" si="286"/>
        <v>#NUM!</v>
      </c>
      <c r="BD146" s="65" t="e">
        <f t="shared" si="286"/>
        <v>#NUM!</v>
      </c>
      <c r="BE146" s="65" t="e">
        <f t="shared" si="286"/>
        <v>#NUM!</v>
      </c>
      <c r="BF146" s="65" t="e">
        <f t="shared" si="286"/>
        <v>#NUM!</v>
      </c>
      <c r="BG146" s="65" t="e">
        <f t="shared" si="286"/>
        <v>#NUM!</v>
      </c>
      <c r="BH146" s="65" t="e">
        <f t="shared" si="286"/>
        <v>#NUM!</v>
      </c>
      <c r="BI146" s="5">
        <f t="shared" si="274"/>
        <v>7.8112790576915101</v>
      </c>
    </row>
    <row r="147" spans="4:61" s="1" customFormat="1">
      <c r="D147" s="5"/>
      <c r="E147" s="5"/>
      <c r="F147" s="5"/>
      <c r="G147" s="5"/>
      <c r="H147" s="5"/>
      <c r="O147" s="3"/>
      <c r="P147" s="66">
        <v>68</v>
      </c>
      <c r="Q147" s="65">
        <f t="shared" si="269"/>
        <v>1.3125472319100438E-219</v>
      </c>
      <c r="R147" s="65">
        <f t="shared" si="270"/>
        <v>1</v>
      </c>
      <c r="S147" s="65">
        <f t="shared" ref="S147:AL147" si="287">R147+(($B$5*$P147)^S$10)/FACT(S$10)</f>
        <v>538.20000000000005</v>
      </c>
      <c r="T147" s="65">
        <f t="shared" si="287"/>
        <v>144830.12000000002</v>
      </c>
      <c r="U147" s="65">
        <f t="shared" si="287"/>
        <v>25982703.261333339</v>
      </c>
      <c r="V147" s="65">
        <f t="shared" si="287"/>
        <v>3496009066.1424007</v>
      </c>
      <c r="W147" s="65">
        <f t="shared" si="287"/>
        <v>376315641494.08435</v>
      </c>
      <c r="X147" s="65">
        <f t="shared" si="287"/>
        <v>33756100064875.82</v>
      </c>
      <c r="Y147" s="65">
        <f t="shared" si="287"/>
        <v>2595416127527828</v>
      </c>
      <c r="Z147" s="65">
        <f t="shared" si="287"/>
        <v>1.7461088697166509E+17</v>
      </c>
      <c r="AA147" s="65">
        <f t="shared" si="287"/>
        <v>1.0442023213357279E+19</v>
      </c>
      <c r="AB147" s="65">
        <f t="shared" si="287"/>
        <v>5.6200741338679253E+20</v>
      </c>
      <c r="AC147" s="65">
        <f t="shared" si="287"/>
        <v>2.7498455377129469E+22</v>
      </c>
      <c r="AD147" s="65">
        <f t="shared" si="287"/>
        <v>1.23335344255401E+24</v>
      </c>
      <c r="AE147" s="65">
        <f t="shared" si="287"/>
        <v>5.1062991835740189E+25</v>
      </c>
      <c r="AF147" s="65">
        <f t="shared" si="287"/>
        <v>1.9630974021799983E+27</v>
      </c>
      <c r="AG147" s="65">
        <f t="shared" si="287"/>
        <v>7.0439423084642351E+28</v>
      </c>
      <c r="AH147" s="65">
        <f t="shared" si="287"/>
        <v>2.3695320578733163E+30</v>
      </c>
      <c r="AI147" s="65">
        <f t="shared" si="287"/>
        <v>7.5020859317195415E+31</v>
      </c>
      <c r="AJ147" s="65">
        <f t="shared" si="287"/>
        <v>2.2432593595231865E+33</v>
      </c>
      <c r="AK147" s="65">
        <f t="shared" si="287"/>
        <v>6.3547350007452567E+34</v>
      </c>
      <c r="AL147" s="65">
        <f t="shared" si="287"/>
        <v>1.7101752248108359E+36</v>
      </c>
      <c r="AM147" s="65">
        <f t="shared" si="272"/>
        <v>1</v>
      </c>
      <c r="AN147" s="65">
        <f t="shared" si="267"/>
        <v>1.3888888888888889E-3</v>
      </c>
      <c r="AO147" s="65">
        <f t="shared" ref="AO147:BH147" si="288">AN147+1/((FACT($B$4-1-AO$10))*(($B$5*$P147)^AO$10))</f>
        <v>1.4044014230164641E-3</v>
      </c>
      <c r="AP147" s="65">
        <f t="shared" si="288"/>
        <v>1.4045458062454995E-3</v>
      </c>
      <c r="AQ147" s="65">
        <f t="shared" si="288"/>
        <v>1.4045468813253881E-3</v>
      </c>
      <c r="AR147" s="65">
        <f t="shared" si="288"/>
        <v>1.404546887329185E-3</v>
      </c>
      <c r="AS147" s="65">
        <f t="shared" si="288"/>
        <v>1.4045468873515371E-3</v>
      </c>
      <c r="AT147" s="65">
        <f t="shared" si="288"/>
        <v>1.4045468873515787E-3</v>
      </c>
      <c r="AU147" s="65" t="e">
        <f t="shared" si="288"/>
        <v>#NUM!</v>
      </c>
      <c r="AV147" s="65" t="e">
        <f t="shared" si="288"/>
        <v>#NUM!</v>
      </c>
      <c r="AW147" s="65" t="e">
        <f t="shared" si="288"/>
        <v>#NUM!</v>
      </c>
      <c r="AX147" s="65" t="e">
        <f t="shared" si="288"/>
        <v>#NUM!</v>
      </c>
      <c r="AY147" s="65" t="e">
        <f t="shared" si="288"/>
        <v>#NUM!</v>
      </c>
      <c r="AZ147" s="65" t="e">
        <f t="shared" si="288"/>
        <v>#NUM!</v>
      </c>
      <c r="BA147" s="65" t="e">
        <f t="shared" si="288"/>
        <v>#NUM!</v>
      </c>
      <c r="BB147" s="65" t="e">
        <f t="shared" si="288"/>
        <v>#NUM!</v>
      </c>
      <c r="BC147" s="65" t="e">
        <f t="shared" si="288"/>
        <v>#NUM!</v>
      </c>
      <c r="BD147" s="65" t="e">
        <f t="shared" si="288"/>
        <v>#NUM!</v>
      </c>
      <c r="BE147" s="65" t="e">
        <f t="shared" si="288"/>
        <v>#NUM!</v>
      </c>
      <c r="BF147" s="65" t="e">
        <f t="shared" si="288"/>
        <v>#NUM!</v>
      </c>
      <c r="BG147" s="65" t="e">
        <f t="shared" si="288"/>
        <v>#NUM!</v>
      </c>
      <c r="BH147" s="65" t="e">
        <f t="shared" si="288"/>
        <v>#NUM!</v>
      </c>
      <c r="BI147" s="5">
        <f t="shared" si="274"/>
        <v>7.8119301826310013</v>
      </c>
    </row>
    <row r="148" spans="4:61" s="1" customFormat="1">
      <c r="D148" s="5"/>
      <c r="E148" s="5"/>
      <c r="F148" s="5"/>
      <c r="G148" s="5"/>
      <c r="H148" s="5"/>
      <c r="O148" s="3"/>
      <c r="P148" s="65">
        <v>68.5</v>
      </c>
      <c r="Q148" s="65">
        <f t="shared" si="269"/>
        <v>2.6408375683859441E-221</v>
      </c>
      <c r="R148" s="65">
        <f t="shared" si="270"/>
        <v>1</v>
      </c>
      <c r="S148" s="65">
        <f t="shared" ref="S148:AL148" si="289">R148+(($B$5*$P148)^S$10)/FACT(S$10)</f>
        <v>542.15</v>
      </c>
      <c r="T148" s="65">
        <f t="shared" si="289"/>
        <v>146963.81124999997</v>
      </c>
      <c r="U148" s="65">
        <f t="shared" si="289"/>
        <v>26558991.139729161</v>
      </c>
      <c r="V148" s="65">
        <f t="shared" si="289"/>
        <v>3599776138.3413529</v>
      </c>
      <c r="W148" s="65">
        <f t="shared" si="289"/>
        <v>390329067979.97314</v>
      </c>
      <c r="X148" s="65">
        <f t="shared" si="289"/>
        <v>35270088447996.477</v>
      </c>
      <c r="Y148" s="65">
        <f t="shared" si="289"/>
        <v>2731724629661700</v>
      </c>
      <c r="Z148" s="65">
        <f t="shared" si="289"/>
        <v>1.8513002150188614E+17</v>
      </c>
      <c r="AA148" s="65">
        <f t="shared" si="289"/>
        <v>1.1152334282880137E+19</v>
      </c>
      <c r="AB148" s="65">
        <f t="shared" si="289"/>
        <v>6.0464259288736412E+20</v>
      </c>
      <c r="AC148" s="65">
        <f t="shared" si="289"/>
        <v>2.9801665633234318E+22</v>
      </c>
      <c r="AD148" s="65">
        <f t="shared" si="289"/>
        <v>1.3464657504902139E+24</v>
      </c>
      <c r="AE148" s="65">
        <f t="shared" si="289"/>
        <v>5.6155140328979022E+25</v>
      </c>
      <c r="AF148" s="65">
        <f t="shared" si="289"/>
        <v>2.1747061580539227E+27</v>
      </c>
      <c r="AG148" s="65">
        <f t="shared" si="289"/>
        <v>7.8604965040844115E+28</v>
      </c>
      <c r="AH148" s="65">
        <f t="shared" si="289"/>
        <v>2.6636196271922136E+30</v>
      </c>
      <c r="AI148" s="65">
        <f t="shared" si="289"/>
        <v>8.4950718710910667E+31</v>
      </c>
      <c r="AJ148" s="65">
        <f t="shared" si="289"/>
        <v>2.5588209225528127E+33</v>
      </c>
      <c r="AK148" s="65">
        <f t="shared" si="289"/>
        <v>7.3018550438818342E+34</v>
      </c>
      <c r="AL148" s="65">
        <f t="shared" si="289"/>
        <v>1.9794826818251724E+36</v>
      </c>
      <c r="AM148" s="65">
        <f t="shared" si="272"/>
        <v>1</v>
      </c>
      <c r="AN148" s="65">
        <f t="shared" si="267"/>
        <v>1.3888888888888889E-3</v>
      </c>
      <c r="AO148" s="65">
        <f t="shared" ref="AO148:BH148" si="290">AN148+1/((FACT($B$4-1-AO$10))*(($B$5*$P148)^AO$10))</f>
        <v>1.4042881928403503E-3</v>
      </c>
      <c r="AP148" s="65">
        <f t="shared" si="290"/>
        <v>1.4044304759776641E-3</v>
      </c>
      <c r="AQ148" s="65">
        <f t="shared" si="290"/>
        <v>1.4044315276870779E-3</v>
      </c>
      <c r="AR148" s="65">
        <f t="shared" si="290"/>
        <v>1.4044315335174913E-3</v>
      </c>
      <c r="AS148" s="65">
        <f t="shared" si="290"/>
        <v>1.4044315335390396E-3</v>
      </c>
      <c r="AT148" s="65">
        <f t="shared" si="290"/>
        <v>1.4044315335390795E-3</v>
      </c>
      <c r="AU148" s="65" t="e">
        <f t="shared" si="290"/>
        <v>#NUM!</v>
      </c>
      <c r="AV148" s="65" t="e">
        <f t="shared" si="290"/>
        <v>#NUM!</v>
      </c>
      <c r="AW148" s="65" t="e">
        <f t="shared" si="290"/>
        <v>#NUM!</v>
      </c>
      <c r="AX148" s="65" t="e">
        <f t="shared" si="290"/>
        <v>#NUM!</v>
      </c>
      <c r="AY148" s="65" t="e">
        <f t="shared" si="290"/>
        <v>#NUM!</v>
      </c>
      <c r="AZ148" s="65" t="e">
        <f t="shared" si="290"/>
        <v>#NUM!</v>
      </c>
      <c r="BA148" s="65" t="e">
        <f t="shared" si="290"/>
        <v>#NUM!</v>
      </c>
      <c r="BB148" s="65" t="e">
        <f t="shared" si="290"/>
        <v>#NUM!</v>
      </c>
      <c r="BC148" s="65" t="e">
        <f t="shared" si="290"/>
        <v>#NUM!</v>
      </c>
      <c r="BD148" s="65" t="e">
        <f t="shared" si="290"/>
        <v>#NUM!</v>
      </c>
      <c r="BE148" s="65" t="e">
        <f t="shared" si="290"/>
        <v>#NUM!</v>
      </c>
      <c r="BF148" s="65" t="e">
        <f t="shared" si="290"/>
        <v>#NUM!</v>
      </c>
      <c r="BG148" s="65" t="e">
        <f t="shared" si="290"/>
        <v>#NUM!</v>
      </c>
      <c r="BH148" s="65" t="e">
        <f t="shared" si="290"/>
        <v>#NUM!</v>
      </c>
      <c r="BI148" s="5">
        <f t="shared" si="274"/>
        <v>7.8125718201249086</v>
      </c>
    </row>
    <row r="149" spans="4:61" s="1" customFormat="1">
      <c r="D149" s="5"/>
      <c r="E149" s="5"/>
      <c r="F149" s="5"/>
      <c r="G149" s="5"/>
      <c r="H149" s="5"/>
      <c r="O149" s="3"/>
      <c r="P149" s="66">
        <v>69</v>
      </c>
      <c r="Q149" s="65">
        <f t="shared" si="269"/>
        <v>5.3116518490243621E-223</v>
      </c>
      <c r="R149" s="65">
        <f t="shared" si="270"/>
        <v>1</v>
      </c>
      <c r="S149" s="65">
        <f t="shared" ref="S149:AL149" si="291">R149+(($B$5*$P149)^S$10)/FACT(S$10)</f>
        <v>546.1</v>
      </c>
      <c r="T149" s="65">
        <f t="shared" si="291"/>
        <v>149113.10500000001</v>
      </c>
      <c r="U149" s="65">
        <f t="shared" si="291"/>
        <v>27143737.913500004</v>
      </c>
      <c r="V149" s="65">
        <f t="shared" si="291"/>
        <v>3705836233.6918373</v>
      </c>
      <c r="W149" s="65">
        <f t="shared" si="291"/>
        <v>404756892123.44617</v>
      </c>
      <c r="X149" s="65">
        <f t="shared" si="291"/>
        <v>36840245319707.625</v>
      </c>
      <c r="Y149" s="65">
        <f t="shared" si="291"/>
        <v>2874123779873441.5</v>
      </c>
      <c r="Z149" s="65">
        <f t="shared" si="291"/>
        <v>1.9619953061552848E+17</v>
      </c>
      <c r="AA149" s="65">
        <f t="shared" si="291"/>
        <v>1.1905275004628369E+19</v>
      </c>
      <c r="AB149" s="65">
        <f t="shared" si="291"/>
        <v>6.5016697909306825E+20</v>
      </c>
      <c r="AC149" s="65">
        <f t="shared" si="291"/>
        <v>3.2278935606239309E+22</v>
      </c>
      <c r="AD149" s="65">
        <f t="shared" si="291"/>
        <v>1.469015750494357E+24</v>
      </c>
      <c r="AE149" s="65">
        <f t="shared" si="291"/>
        <v>6.1712495580918434E+25</v>
      </c>
      <c r="AF149" s="65">
        <f t="shared" si="291"/>
        <v>2.4073354138355015E+27</v>
      </c>
      <c r="AG149" s="65">
        <f t="shared" si="291"/>
        <v>8.7647272263207071E+28</v>
      </c>
      <c r="AH149" s="65">
        <f t="shared" si="291"/>
        <v>2.9916653708002345E+30</v>
      </c>
      <c r="AI149" s="65">
        <f t="shared" si="291"/>
        <v>9.6108151577419872E+31</v>
      </c>
      <c r="AJ149" s="65">
        <f t="shared" si="291"/>
        <v>2.9159857422012177E+33</v>
      </c>
      <c r="AK149" s="65">
        <f t="shared" si="291"/>
        <v>8.3816789671097649E+34</v>
      </c>
      <c r="AL149" s="65">
        <f t="shared" si="291"/>
        <v>2.2887682007531697E+36</v>
      </c>
      <c r="AM149" s="65">
        <f t="shared" si="272"/>
        <v>1</v>
      </c>
      <c r="AN149" s="65">
        <f t="shared" si="267"/>
        <v>1.3888888888888889E-3</v>
      </c>
      <c r="AO149" s="65">
        <f t="shared" ref="AO149:BH149" si="292">AN149+1/((FACT($B$4-1-AO$10))*(($B$5*$P149)^AO$10))</f>
        <v>1.4041766036812819E-3</v>
      </c>
      <c r="AP149" s="65">
        <f t="shared" si="292"/>
        <v>1.404316832215426E-3</v>
      </c>
      <c r="AQ149" s="65">
        <f t="shared" si="292"/>
        <v>1.4043178612268671E-3</v>
      </c>
      <c r="AR149" s="65">
        <f t="shared" si="292"/>
        <v>1.4043178668901111E-3</v>
      </c>
      <c r="AS149" s="65">
        <f t="shared" si="292"/>
        <v>1.4043178669108898E-3</v>
      </c>
      <c r="AT149" s="65">
        <f t="shared" si="292"/>
        <v>1.404317866910928E-3</v>
      </c>
      <c r="AU149" s="65" t="e">
        <f t="shared" si="292"/>
        <v>#NUM!</v>
      </c>
      <c r="AV149" s="65" t="e">
        <f t="shared" si="292"/>
        <v>#NUM!</v>
      </c>
      <c r="AW149" s="65" t="e">
        <f t="shared" si="292"/>
        <v>#NUM!</v>
      </c>
      <c r="AX149" s="65" t="e">
        <f t="shared" si="292"/>
        <v>#NUM!</v>
      </c>
      <c r="AY149" s="65" t="e">
        <f t="shared" si="292"/>
        <v>#NUM!</v>
      </c>
      <c r="AZ149" s="65" t="e">
        <f t="shared" si="292"/>
        <v>#NUM!</v>
      </c>
      <c r="BA149" s="65" t="e">
        <f t="shared" si="292"/>
        <v>#NUM!</v>
      </c>
      <c r="BB149" s="65" t="e">
        <f t="shared" si="292"/>
        <v>#NUM!</v>
      </c>
      <c r="BC149" s="65" t="e">
        <f t="shared" si="292"/>
        <v>#NUM!</v>
      </c>
      <c r="BD149" s="65" t="e">
        <f t="shared" si="292"/>
        <v>#NUM!</v>
      </c>
      <c r="BE149" s="65" t="e">
        <f t="shared" si="292"/>
        <v>#NUM!</v>
      </c>
      <c r="BF149" s="65" t="e">
        <f t="shared" si="292"/>
        <v>#NUM!</v>
      </c>
      <c r="BG149" s="65" t="e">
        <f t="shared" si="292"/>
        <v>#NUM!</v>
      </c>
      <c r="BH149" s="65" t="e">
        <f t="shared" si="292"/>
        <v>#NUM!</v>
      </c>
      <c r="BI149" s="5">
        <f t="shared" si="274"/>
        <v>7.8132041760301556</v>
      </c>
    </row>
    <row r="150" spans="4:61" s="1" customFormat="1">
      <c r="D150" s="5"/>
      <c r="E150" s="5"/>
      <c r="F150" s="5"/>
      <c r="G150" s="5"/>
      <c r="H150" s="5"/>
      <c r="O150" s="3"/>
      <c r="P150" s="65">
        <v>69.5</v>
      </c>
      <c r="Q150" s="65">
        <f t="shared" si="269"/>
        <v>1.0680231863750856E-224</v>
      </c>
      <c r="R150" s="65">
        <f t="shared" si="270"/>
        <v>1</v>
      </c>
      <c r="S150" s="65">
        <f t="shared" ref="S150:AL150" si="293">R150+(($B$5*$P150)^S$10)/FACT(S$10)</f>
        <v>550.05000000000007</v>
      </c>
      <c r="T150" s="65">
        <f t="shared" si="293"/>
        <v>151278.00125000003</v>
      </c>
      <c r="U150" s="65">
        <f t="shared" si="293"/>
        <v>27737005.212520842</v>
      </c>
      <c r="V150" s="65">
        <f t="shared" si="293"/>
        <v>3814222886.5495858</v>
      </c>
      <c r="W150" s="65">
        <f t="shared" si="293"/>
        <v>419608237516.17267</v>
      </c>
      <c r="X150" s="65">
        <f t="shared" si="293"/>
        <v>38468225526248.602</v>
      </c>
      <c r="Y150" s="65">
        <f t="shared" si="293"/>
        <v>3022838700151755</v>
      </c>
      <c r="Z150" s="65">
        <f t="shared" si="293"/>
        <v>2.0784391483679357E+17</v>
      </c>
      <c r="AA150" s="65">
        <f t="shared" si="293"/>
        <v>1.2703067454039372E+19</v>
      </c>
      <c r="AB150" s="65">
        <f t="shared" si="293"/>
        <v>6.9875331587395709E+20</v>
      </c>
      <c r="AC150" s="65">
        <f t="shared" si="293"/>
        <v>3.4942015942688122E+22</v>
      </c>
      <c r="AD150" s="65">
        <f t="shared" si="293"/>
        <v>1.6017139613803817E+24</v>
      </c>
      <c r="AE150" s="65">
        <f t="shared" si="293"/>
        <v>6.7773724472346975E+25</v>
      </c>
      <c r="AF150" s="65">
        <f t="shared" si="293"/>
        <v>2.6628981795470767E+27</v>
      </c>
      <c r="AG150" s="65">
        <f t="shared" si="293"/>
        <v>9.7653103650132452E+28</v>
      </c>
      <c r="AH150" s="65">
        <f t="shared" si="293"/>
        <v>3.3573013732516885E+30</v>
      </c>
      <c r="AI150" s="65">
        <f t="shared" si="293"/>
        <v>1.0863435328058902E+32</v>
      </c>
      <c r="AJ150" s="65">
        <f t="shared" si="293"/>
        <v>3.3198768727096765E+33</v>
      </c>
      <c r="AK150" s="65">
        <f t="shared" si="293"/>
        <v>9.6116335046001285E+34</v>
      </c>
      <c r="AL150" s="65">
        <f t="shared" si="293"/>
        <v>2.6436111030482895E+36</v>
      </c>
      <c r="AM150" s="65">
        <f t="shared" si="272"/>
        <v>1</v>
      </c>
      <c r="AN150" s="65">
        <f t="shared" si="267"/>
        <v>1.3888888888888889E-3</v>
      </c>
      <c r="AO150" s="65">
        <f t="shared" ref="AO150:BH150" si="294">AN150+1/((FACT($B$4-1-AO$10))*(($B$5*$P150)^AO$10))</f>
        <v>1.4040666201216242E-3</v>
      </c>
      <c r="AP150" s="65">
        <f t="shared" si="294"/>
        <v>1.404204838236848E-3</v>
      </c>
      <c r="AQ150" s="65">
        <f t="shared" si="294"/>
        <v>1.4042058451988022E-3</v>
      </c>
      <c r="AR150" s="65">
        <f t="shared" si="294"/>
        <v>1.4042058507008255E-3</v>
      </c>
      <c r="AS150" s="65">
        <f t="shared" si="294"/>
        <v>1.4042058507208674E-3</v>
      </c>
      <c r="AT150" s="65">
        <f t="shared" si="294"/>
        <v>1.4042058507209038E-3</v>
      </c>
      <c r="AU150" s="65" t="e">
        <f t="shared" si="294"/>
        <v>#NUM!</v>
      </c>
      <c r="AV150" s="65" t="e">
        <f t="shared" si="294"/>
        <v>#NUM!</v>
      </c>
      <c r="AW150" s="65" t="e">
        <f t="shared" si="294"/>
        <v>#NUM!</v>
      </c>
      <c r="AX150" s="65" t="e">
        <f t="shared" si="294"/>
        <v>#NUM!</v>
      </c>
      <c r="AY150" s="65" t="e">
        <f t="shared" si="294"/>
        <v>#NUM!</v>
      </c>
      <c r="AZ150" s="65" t="e">
        <f t="shared" si="294"/>
        <v>#NUM!</v>
      </c>
      <c r="BA150" s="65" t="e">
        <f t="shared" si="294"/>
        <v>#NUM!</v>
      </c>
      <c r="BB150" s="65" t="e">
        <f t="shared" si="294"/>
        <v>#NUM!</v>
      </c>
      <c r="BC150" s="65" t="e">
        <f t="shared" si="294"/>
        <v>#NUM!</v>
      </c>
      <c r="BD150" s="65" t="e">
        <f t="shared" si="294"/>
        <v>#NUM!</v>
      </c>
      <c r="BE150" s="65" t="e">
        <f t="shared" si="294"/>
        <v>#NUM!</v>
      </c>
      <c r="BF150" s="65" t="e">
        <f t="shared" si="294"/>
        <v>#NUM!</v>
      </c>
      <c r="BG150" s="65" t="e">
        <f t="shared" si="294"/>
        <v>#NUM!</v>
      </c>
      <c r="BH150" s="65" t="e">
        <f t="shared" si="294"/>
        <v>#NUM!</v>
      </c>
      <c r="BI150" s="5">
        <f t="shared" si="274"/>
        <v>7.8138274502909981</v>
      </c>
    </row>
    <row r="151" spans="4:61" s="1" customFormat="1">
      <c r="D151" s="5"/>
      <c r="E151" s="5"/>
      <c r="F151" s="5"/>
      <c r="G151" s="5"/>
      <c r="H151" s="5"/>
      <c r="O151" s="3"/>
      <c r="P151" s="66">
        <v>70</v>
      </c>
      <c r="Q151" s="65">
        <f t="shared" si="269"/>
        <v>2.1468262167328436E-226</v>
      </c>
      <c r="R151" s="65">
        <f t="shared" si="270"/>
        <v>1</v>
      </c>
      <c r="S151" s="65">
        <f t="shared" ref="S151:AL151" si="295">R151+(($B$5*$P151)^S$10)/FACT(S$10)</f>
        <v>554</v>
      </c>
      <c r="T151" s="65">
        <f t="shared" si="295"/>
        <v>153458.5</v>
      </c>
      <c r="U151" s="65">
        <f t="shared" si="295"/>
        <v>28338854.666666668</v>
      </c>
      <c r="V151" s="65">
        <f t="shared" si="295"/>
        <v>3924969874.708333</v>
      </c>
      <c r="W151" s="65">
        <f t="shared" si="295"/>
        <v>434892360691.31665</v>
      </c>
      <c r="X151" s="65">
        <f t="shared" si="295"/>
        <v>40155720214288.719</v>
      </c>
      <c r="Y151" s="65">
        <f t="shared" si="295"/>
        <v>3178101120648483</v>
      </c>
      <c r="Z151" s="65">
        <f t="shared" si="295"/>
        <v>2.2008857692566218E+17</v>
      </c>
      <c r="AA151" s="65">
        <f t="shared" si="295"/>
        <v>1.3548032256944835E+19</v>
      </c>
      <c r="AB151" s="65">
        <f t="shared" si="295"/>
        <v>7.5058331776200527E+20</v>
      </c>
      <c r="AC151" s="65">
        <f t="shared" si="295"/>
        <v>3.780335721633459E+22</v>
      </c>
      <c r="AD151" s="65">
        <f t="shared" si="295"/>
        <v>1.7453186877088873E+24</v>
      </c>
      <c r="AE151" s="65">
        <f t="shared" si="295"/>
        <v>7.4380393900199801E+25</v>
      </c>
      <c r="AF151" s="65">
        <f t="shared" si="295"/>
        <v>2.9434658647935906E+27</v>
      </c>
      <c r="AG151" s="65">
        <f t="shared" si="295"/>
        <v>1.0871708355839661E+29</v>
      </c>
      <c r="AH151" s="65">
        <f t="shared" si="295"/>
        <v>3.7645177450935504E+30</v>
      </c>
      <c r="AI151" s="65">
        <f t="shared" si="295"/>
        <v>1.2268556279385474E+32</v>
      </c>
      <c r="AJ151" s="65">
        <f t="shared" si="295"/>
        <v>3.7762043356807959E+33</v>
      </c>
      <c r="AK151" s="65">
        <f t="shared" si="295"/>
        <v>1.1011282967286387E+35</v>
      </c>
      <c r="AL151" s="65">
        <f t="shared" si="295"/>
        <v>3.0503205202459757E+36</v>
      </c>
      <c r="AM151" s="65">
        <f t="shared" si="272"/>
        <v>1</v>
      </c>
      <c r="AN151" s="65">
        <f t="shared" si="267"/>
        <v>1.3888888888888889E-3</v>
      </c>
      <c r="AO151" s="65">
        <f t="shared" ref="AO151:BH151" si="296">AN151+1/((FACT($B$4-1-AO$10))*(($B$5*$P151)^AO$10))</f>
        <v>1.4039582077556762E-3</v>
      </c>
      <c r="AP151" s="65">
        <f t="shared" si="296"/>
        <v>1.4040944583783416E-3</v>
      </c>
      <c r="AQ151" s="65">
        <f t="shared" si="296"/>
        <v>1.4040954439162995E-3</v>
      </c>
      <c r="AR151" s="65">
        <f t="shared" si="296"/>
        <v>1.4040954492627984E-3</v>
      </c>
      <c r="AS151" s="65">
        <f t="shared" si="296"/>
        <v>1.4040954492821347E-3</v>
      </c>
      <c r="AT151" s="65">
        <f t="shared" si="296"/>
        <v>1.4040954492821696E-3</v>
      </c>
      <c r="AU151" s="65" t="e">
        <f t="shared" si="296"/>
        <v>#NUM!</v>
      </c>
      <c r="AV151" s="65" t="e">
        <f t="shared" si="296"/>
        <v>#NUM!</v>
      </c>
      <c r="AW151" s="65" t="e">
        <f t="shared" si="296"/>
        <v>#NUM!</v>
      </c>
      <c r="AX151" s="65" t="e">
        <f t="shared" si="296"/>
        <v>#NUM!</v>
      </c>
      <c r="AY151" s="65" t="e">
        <f t="shared" si="296"/>
        <v>#NUM!</v>
      </c>
      <c r="AZ151" s="65" t="e">
        <f t="shared" si="296"/>
        <v>#NUM!</v>
      </c>
      <c r="BA151" s="65" t="e">
        <f t="shared" si="296"/>
        <v>#NUM!</v>
      </c>
      <c r="BB151" s="65" t="e">
        <f t="shared" si="296"/>
        <v>#NUM!</v>
      </c>
      <c r="BC151" s="65" t="e">
        <f t="shared" si="296"/>
        <v>#NUM!</v>
      </c>
      <c r="BD151" s="65" t="e">
        <f t="shared" si="296"/>
        <v>#NUM!</v>
      </c>
      <c r="BE151" s="65" t="e">
        <f t="shared" si="296"/>
        <v>#NUM!</v>
      </c>
      <c r="BF151" s="65" t="e">
        <f t="shared" si="296"/>
        <v>#NUM!</v>
      </c>
      <c r="BG151" s="65" t="e">
        <f t="shared" si="296"/>
        <v>#NUM!</v>
      </c>
      <c r="BH151" s="65" t="e">
        <f t="shared" si="296"/>
        <v>#NUM!</v>
      </c>
      <c r="BI151" s="5">
        <f t="shared" si="274"/>
        <v>7.8144418371497943</v>
      </c>
    </row>
    <row r="152" spans="4:61" s="1" customFormat="1">
      <c r="D152" s="5"/>
      <c r="E152" s="5"/>
      <c r="F152" s="5"/>
      <c r="G152" s="5"/>
      <c r="H152" s="5"/>
      <c r="O152" s="3"/>
      <c r="P152" s="65">
        <v>70.5</v>
      </c>
      <c r="Q152" s="65">
        <f t="shared" si="269"/>
        <v>4.3140000771579354E-228</v>
      </c>
      <c r="R152" s="65">
        <f t="shared" si="270"/>
        <v>1</v>
      </c>
      <c r="S152" s="65">
        <f t="shared" ref="S152:AL152" si="297">R152+(($B$5*$P152)^S$10)/FACT(S$10)</f>
        <v>557.95000000000005</v>
      </c>
      <c r="T152" s="65">
        <f t="shared" si="297"/>
        <v>155654.60125000004</v>
      </c>
      <c r="U152" s="65">
        <f t="shared" si="297"/>
        <v>28949347.905812509</v>
      </c>
      <c r="V152" s="65">
        <f t="shared" si="297"/>
        <v>4038111219.3998351</v>
      </c>
      <c r="W152" s="65">
        <f t="shared" si="297"/>
        <v>450618652085.11902</v>
      </c>
      <c r="X152" s="65">
        <f t="shared" si="297"/>
        <v>41904457357945.508</v>
      </c>
      <c r="Y152" s="65">
        <f t="shared" si="297"/>
        <v>3340149524104937.5</v>
      </c>
      <c r="Z152" s="65">
        <f t="shared" si="297"/>
        <v>2.3295984826469709E+17</v>
      </c>
      <c r="AA152" s="65">
        <f t="shared" si="297"/>
        <v>1.4442592205328345E+19</v>
      </c>
      <c r="AB152" s="65">
        <f t="shared" si="297"/>
        <v>8.058480663319882E+20</v>
      </c>
      <c r="AC152" s="65">
        <f t="shared" si="297"/>
        <v>4.0876146140408648E+22</v>
      </c>
      <c r="AD152" s="65">
        <f t="shared" si="297"/>
        <v>1.9006388555034916E+24</v>
      </c>
      <c r="AE152" s="65">
        <f t="shared" si="297"/>
        <v>8.1577165084716505E+25</v>
      </c>
      <c r="AF152" s="65">
        <f t="shared" si="297"/>
        <v>3.2512801138961587E+27</v>
      </c>
      <c r="AG152" s="65">
        <f t="shared" si="297"/>
        <v>1.2094235060326503E+29</v>
      </c>
      <c r="AH152" s="65">
        <f t="shared" si="297"/>
        <v>4.2176949574191397E+30</v>
      </c>
      <c r="AI152" s="65">
        <f t="shared" si="297"/>
        <v>1.38434539920131E+32</v>
      </c>
      <c r="AJ152" s="65">
        <f t="shared" si="297"/>
        <v>4.2913274178080411E+33</v>
      </c>
      <c r="AK152" s="65">
        <f t="shared" si="297"/>
        <v>1.2602573206726445E+35</v>
      </c>
      <c r="AL152" s="65">
        <f t="shared" si="297"/>
        <v>3.5160245655430021E+36</v>
      </c>
      <c r="AM152" s="65">
        <f t="shared" si="272"/>
        <v>1</v>
      </c>
      <c r="AN152" s="65">
        <f t="shared" si="267"/>
        <v>1.3888888888888889E-3</v>
      </c>
      <c r="AO152" s="65">
        <f t="shared" ref="AO152:BH152" si="298">AN152+1/((FACT($B$4-1-AO$10))*(($B$5*$P152)^AO$10))</f>
        <v>1.4038513331537841E-3</v>
      </c>
      <c r="AP152" s="65">
        <f t="shared" si="298"/>
        <v>1.4039856579968122E-3</v>
      </c>
      <c r="AQ152" s="65">
        <f t="shared" si="298"/>
        <v>1.4039866227142411E-3</v>
      </c>
      <c r="AR152" s="65">
        <f t="shared" si="298"/>
        <v>1.4039866279106723E-3</v>
      </c>
      <c r="AS152" s="65">
        <f t="shared" si="298"/>
        <v>1.4039866279293327E-3</v>
      </c>
      <c r="AT152" s="65">
        <f t="shared" si="298"/>
        <v>1.4039866279293664E-3</v>
      </c>
      <c r="AU152" s="65" t="e">
        <f t="shared" si="298"/>
        <v>#NUM!</v>
      </c>
      <c r="AV152" s="65" t="e">
        <f t="shared" si="298"/>
        <v>#NUM!</v>
      </c>
      <c r="AW152" s="65" t="e">
        <f t="shared" si="298"/>
        <v>#NUM!</v>
      </c>
      <c r="AX152" s="65" t="e">
        <f t="shared" si="298"/>
        <v>#NUM!</v>
      </c>
      <c r="AY152" s="65" t="e">
        <f t="shared" si="298"/>
        <v>#NUM!</v>
      </c>
      <c r="AZ152" s="65" t="e">
        <f t="shared" si="298"/>
        <v>#NUM!</v>
      </c>
      <c r="BA152" s="65" t="e">
        <f t="shared" si="298"/>
        <v>#NUM!</v>
      </c>
      <c r="BB152" s="65" t="e">
        <f t="shared" si="298"/>
        <v>#NUM!</v>
      </c>
      <c r="BC152" s="65" t="e">
        <f t="shared" si="298"/>
        <v>#NUM!</v>
      </c>
      <c r="BD152" s="65" t="e">
        <f t="shared" si="298"/>
        <v>#NUM!</v>
      </c>
      <c r="BE152" s="65" t="e">
        <f t="shared" si="298"/>
        <v>#NUM!</v>
      </c>
      <c r="BF152" s="65" t="e">
        <f t="shared" si="298"/>
        <v>#NUM!</v>
      </c>
      <c r="BG152" s="65" t="e">
        <f t="shared" si="298"/>
        <v>#NUM!</v>
      </c>
      <c r="BH152" s="65" t="e">
        <f t="shared" si="298"/>
        <v>#NUM!</v>
      </c>
      <c r="BI152" s="5">
        <f t="shared" si="274"/>
        <v>7.815047525348815</v>
      </c>
    </row>
    <row r="153" spans="4:61" s="1" customFormat="1">
      <c r="D153" s="5"/>
      <c r="E153" s="5"/>
      <c r="F153" s="5"/>
      <c r="G153" s="5"/>
      <c r="H153" s="5"/>
      <c r="O153" s="3"/>
      <c r="P153" s="66">
        <v>71</v>
      </c>
      <c r="Q153" s="65">
        <f t="shared" si="269"/>
        <v>8.6662723927920769E-230</v>
      </c>
      <c r="R153" s="65">
        <f t="shared" si="270"/>
        <v>1</v>
      </c>
      <c r="S153" s="65">
        <f t="shared" ref="S153:AL153" si="299">R153+(($B$5*$P153)^S$10)/FACT(S$10)</f>
        <v>561.9</v>
      </c>
      <c r="T153" s="65">
        <f t="shared" si="299"/>
        <v>157866.30499999999</v>
      </c>
      <c r="U153" s="65">
        <f t="shared" si="299"/>
        <v>29568546.559833329</v>
      </c>
      <c r="V153" s="65">
        <f t="shared" si="299"/>
        <v>4153681185.293838</v>
      </c>
      <c r="W153" s="65">
        <f t="shared" si="299"/>
        <v>466796636998.47443</v>
      </c>
      <c r="X153" s="65">
        <f t="shared" si="299"/>
        <v>43716202289600.641</v>
      </c>
      <c r="Y153" s="65">
        <f t="shared" si="299"/>
        <v>3509229292367394</v>
      </c>
      <c r="Z153" s="65">
        <f t="shared" si="299"/>
        <v>2.4648501582044669E+17</v>
      </c>
      <c r="AA153" s="65">
        <f t="shared" si="299"/>
        <v>1.5389275978442631E+19</v>
      </c>
      <c r="AB153" s="65">
        <f t="shared" si="299"/>
        <v>8.6474842107192109E+20</v>
      </c>
      <c r="AC153" s="65">
        <f t="shared" si="299"/>
        <v>4.417434337406574E+22</v>
      </c>
      <c r="AD153" s="65">
        <f t="shared" si="299"/>
        <v>2.0685369941352521E+24</v>
      </c>
      <c r="AE153" s="65">
        <f t="shared" si="299"/>
        <v>8.9411999364285212E+25</v>
      </c>
      <c r="AF153" s="65">
        <f t="shared" si="299"/>
        <v>3.5887654310369361E+27</v>
      </c>
      <c r="AG153" s="65">
        <f t="shared" si="299"/>
        <v>1.3444125475271625E+29</v>
      </c>
      <c r="AH153" s="65">
        <f t="shared" si="299"/>
        <v>4.7216388335358366E+30</v>
      </c>
      <c r="AI153" s="65">
        <f t="shared" si="299"/>
        <v>1.5607217541820952E+32</v>
      </c>
      <c r="AJ153" s="65">
        <f t="shared" si="299"/>
        <v>4.8723230626595131E+33</v>
      </c>
      <c r="AK153" s="65">
        <f t="shared" si="299"/>
        <v>1.4410101372864093E+35</v>
      </c>
      <c r="AL153" s="65">
        <f t="shared" si="299"/>
        <v>4.0487696434560898E+36</v>
      </c>
      <c r="AM153" s="65">
        <f t="shared" si="272"/>
        <v>1</v>
      </c>
      <c r="AN153" s="65">
        <f t="shared" si="267"/>
        <v>1.3888888888888889E-3</v>
      </c>
      <c r="AO153" s="65">
        <f t="shared" ref="AO153:BH153" si="300">AN153+1/((FACT($B$4-1-AO$10))*(($B$5*$P153)^AO$10))</f>
        <v>1.403745963827975E-3</v>
      </c>
      <c r="AP153" s="65">
        <f t="shared" si="300"/>
        <v>1.4038784034334224E-3</v>
      </c>
      <c r="AQ153" s="65">
        <f t="shared" si="300"/>
        <v>1.4038793479126911E-3</v>
      </c>
      <c r="AR153" s="65">
        <f t="shared" si="300"/>
        <v>1.4038793529642828E-3</v>
      </c>
      <c r="AS153" s="65">
        <f t="shared" si="300"/>
        <v>1.4038793529822953E-3</v>
      </c>
      <c r="AT153" s="65">
        <f t="shared" si="300"/>
        <v>1.4038793529823274E-3</v>
      </c>
      <c r="AU153" s="65" t="e">
        <f t="shared" si="300"/>
        <v>#NUM!</v>
      </c>
      <c r="AV153" s="65" t="e">
        <f t="shared" si="300"/>
        <v>#NUM!</v>
      </c>
      <c r="AW153" s="65" t="e">
        <f t="shared" si="300"/>
        <v>#NUM!</v>
      </c>
      <c r="AX153" s="65" t="e">
        <f t="shared" si="300"/>
        <v>#NUM!</v>
      </c>
      <c r="AY153" s="65" t="e">
        <f t="shared" si="300"/>
        <v>#NUM!</v>
      </c>
      <c r="AZ153" s="65" t="e">
        <f t="shared" si="300"/>
        <v>#NUM!</v>
      </c>
      <c r="BA153" s="65" t="e">
        <f t="shared" si="300"/>
        <v>#NUM!</v>
      </c>
      <c r="BB153" s="65" t="e">
        <f t="shared" si="300"/>
        <v>#NUM!</v>
      </c>
      <c r="BC153" s="65" t="e">
        <f t="shared" si="300"/>
        <v>#NUM!</v>
      </c>
      <c r="BD153" s="65" t="e">
        <f t="shared" si="300"/>
        <v>#NUM!</v>
      </c>
      <c r="BE153" s="65" t="e">
        <f t="shared" si="300"/>
        <v>#NUM!</v>
      </c>
      <c r="BF153" s="65" t="e">
        <f t="shared" si="300"/>
        <v>#NUM!</v>
      </c>
      <c r="BG153" s="65" t="e">
        <f t="shared" si="300"/>
        <v>#NUM!</v>
      </c>
      <c r="BH153" s="65" t="e">
        <f t="shared" si="300"/>
        <v>#NUM!</v>
      </c>
      <c r="BI153" s="5">
        <f t="shared" si="274"/>
        <v>7.8156446983235499</v>
      </c>
    </row>
    <row r="154" spans="4:61" s="1" customFormat="1">
      <c r="D154" s="5"/>
      <c r="E154" s="5"/>
      <c r="F154" s="5"/>
      <c r="G154" s="5"/>
      <c r="H154" s="5"/>
      <c r="O154" s="3"/>
      <c r="P154" s="65">
        <v>71.5</v>
      </c>
      <c r="Q154" s="65">
        <f t="shared" si="269"/>
        <v>1.7404249092366777E-231</v>
      </c>
      <c r="R154" s="65">
        <f t="shared" si="270"/>
        <v>1</v>
      </c>
      <c r="S154" s="65">
        <f t="shared" ref="S154:AL154" si="301">R154+(($B$5*$P154)^S$10)/FACT(S$10)</f>
        <v>565.85</v>
      </c>
      <c r="T154" s="65">
        <f t="shared" si="301"/>
        <v>160093.61125000002</v>
      </c>
      <c r="U154" s="65">
        <f t="shared" si="301"/>
        <v>30196512.258604169</v>
      </c>
      <c r="V154" s="65">
        <f t="shared" si="301"/>
        <v>4271714280.4981046</v>
      </c>
      <c r="W154" s="65">
        <f t="shared" si="301"/>
        <v>483435976558.51453</v>
      </c>
      <c r="X154" s="65">
        <f t="shared" si="301"/>
        <v>45592758234514.773</v>
      </c>
      <c r="Y154" s="65">
        <f t="shared" si="301"/>
        <v>3685592855006886</v>
      </c>
      <c r="Z154" s="65">
        <f t="shared" si="301"/>
        <v>2.6069234968774112E+17</v>
      </c>
      <c r="AA154" s="65">
        <f t="shared" si="301"/>
        <v>1.6390721971573287E+19</v>
      </c>
      <c r="AB154" s="65">
        <f t="shared" si="301"/>
        <v>9.2749544516377851E+20</v>
      </c>
      <c r="AC154" s="65">
        <f t="shared" si="301"/>
        <v>4.7712722981083528E+22</v>
      </c>
      <c r="AD154" s="65">
        <f t="shared" si="301"/>
        <v>2.2499323707864389E+24</v>
      </c>
      <c r="AE154" s="65">
        <f t="shared" si="301"/>
        <v>9.7936376067929143E+25</v>
      </c>
      <c r="AF154" s="65">
        <f t="shared" si="301"/>
        <v>3.9585426419487189E+27</v>
      </c>
      <c r="AG154" s="65">
        <f t="shared" si="301"/>
        <v>1.4933610592746633E+29</v>
      </c>
      <c r="AH154" s="65">
        <f t="shared" si="301"/>
        <v>5.2816183947915061E+30</v>
      </c>
      <c r="AI154" s="65">
        <f t="shared" si="301"/>
        <v>1.7580924491625342E+32</v>
      </c>
      <c r="AJ154" s="65">
        <f t="shared" si="301"/>
        <v>5.5270609027300179E+33</v>
      </c>
      <c r="AK154" s="65">
        <f t="shared" si="301"/>
        <v>1.6461413979305133E+35</v>
      </c>
      <c r="AL154" s="65">
        <f t="shared" si="301"/>
        <v>4.6576309653529515E+36</v>
      </c>
      <c r="AM154" s="65">
        <f t="shared" si="272"/>
        <v>1</v>
      </c>
      <c r="AN154" s="65">
        <f t="shared" si="267"/>
        <v>1.3888888888888889E-3</v>
      </c>
      <c r="AO154" s="65">
        <f t="shared" ref="AO154:BH154" si="302">AN154+1/((FACT($B$4-1-AO$10))*(($B$5*$P154)^AO$10))</f>
        <v>1.4036420681990303E-3</v>
      </c>
      <c r="AP154" s="65">
        <f t="shared" si="302"/>
        <v>1.4037726619788846E-3</v>
      </c>
      <c r="AQ154" s="65">
        <f t="shared" si="302"/>
        <v>1.4037735867821412E-3</v>
      </c>
      <c r="AR154" s="65">
        <f t="shared" si="302"/>
        <v>1.4037735916939049E-3</v>
      </c>
      <c r="AS154" s="65">
        <f t="shared" si="302"/>
        <v>1.4037735917112964E-3</v>
      </c>
      <c r="AT154" s="65">
        <f t="shared" si="302"/>
        <v>1.4037735917113272E-3</v>
      </c>
      <c r="AU154" s="65" t="e">
        <f t="shared" si="302"/>
        <v>#NUM!</v>
      </c>
      <c r="AV154" s="65" t="e">
        <f t="shared" si="302"/>
        <v>#NUM!</v>
      </c>
      <c r="AW154" s="65" t="e">
        <f t="shared" si="302"/>
        <v>#NUM!</v>
      </c>
      <c r="AX154" s="65" t="e">
        <f t="shared" si="302"/>
        <v>#NUM!</v>
      </c>
      <c r="AY154" s="65" t="e">
        <f t="shared" si="302"/>
        <v>#NUM!</v>
      </c>
      <c r="AZ154" s="65" t="e">
        <f t="shared" si="302"/>
        <v>#NUM!</v>
      </c>
      <c r="BA154" s="65" t="e">
        <f t="shared" si="302"/>
        <v>#NUM!</v>
      </c>
      <c r="BB154" s="65" t="e">
        <f t="shared" si="302"/>
        <v>#NUM!</v>
      </c>
      <c r="BC154" s="65" t="e">
        <f t="shared" si="302"/>
        <v>#NUM!</v>
      </c>
      <c r="BD154" s="65" t="e">
        <f t="shared" si="302"/>
        <v>#NUM!</v>
      </c>
      <c r="BE154" s="65" t="e">
        <f t="shared" si="302"/>
        <v>#NUM!</v>
      </c>
      <c r="BF154" s="65" t="e">
        <f t="shared" si="302"/>
        <v>#NUM!</v>
      </c>
      <c r="BG154" s="65" t="e">
        <f t="shared" si="302"/>
        <v>#NUM!</v>
      </c>
      <c r="BH154" s="65" t="e">
        <f t="shared" si="302"/>
        <v>#NUM!</v>
      </c>
      <c r="BI154" s="5">
        <f t="shared" si="274"/>
        <v>7.8162335343878988</v>
      </c>
    </row>
    <row r="155" spans="4:61" s="1" customFormat="1">
      <c r="D155" s="5"/>
      <c r="E155" s="5"/>
      <c r="F155" s="5"/>
      <c r="G155" s="5"/>
      <c r="H155" s="5"/>
      <c r="O155" s="3"/>
      <c r="P155" s="66">
        <v>72</v>
      </c>
      <c r="Q155" s="65">
        <f t="shared" si="269"/>
        <v>3.4942245816137564E-233</v>
      </c>
      <c r="R155" s="65">
        <f t="shared" si="270"/>
        <v>1</v>
      </c>
      <c r="S155" s="65">
        <f t="shared" ref="S155:AL155" si="303">R155+(($B$5*$P155)^S$10)/FACT(S$10)</f>
        <v>569.80000000000007</v>
      </c>
      <c r="T155" s="65">
        <f t="shared" si="303"/>
        <v>162336.52000000002</v>
      </c>
      <c r="U155" s="65">
        <f t="shared" si="303"/>
        <v>30833306.632000007</v>
      </c>
      <c r="V155" s="65">
        <f t="shared" si="303"/>
        <v>4392245256.5584021</v>
      </c>
      <c r="W155" s="65">
        <f t="shared" si="303"/>
        <v>500546468680.18597</v>
      </c>
      <c r="X155" s="65">
        <f t="shared" si="303"/>
        <v>47535966849240.078</v>
      </c>
      <c r="Y155" s="65">
        <f t="shared" si="303"/>
        <v>3869499840058164</v>
      </c>
      <c r="Z155" s="65">
        <f t="shared" si="303"/>
        <v>2.7561113122521274E+17</v>
      </c>
      <c r="AA155" s="65">
        <f t="shared" si="303"/>
        <v>1.7449682234766983E+19</v>
      </c>
      <c r="AB155" s="65">
        <f t="shared" si="303"/>
        <v>9.9431084660422292E+20</v>
      </c>
      <c r="AC155" s="65">
        <f t="shared" si="303"/>
        <v>5.1506913600544818E+22</v>
      </c>
      <c r="AD155" s="65">
        <f t="shared" si="303"/>
        <v>2.4458042841373294E+24</v>
      </c>
      <c r="AE155" s="65">
        <f t="shared" si="303"/>
        <v>1.072055230811622E+26</v>
      </c>
      <c r="AF155" s="65">
        <f t="shared" si="303"/>
        <v>4.3634432410631445E+27</v>
      </c>
      <c r="AG155" s="65">
        <f t="shared" si="303"/>
        <v>1.657599775069399E+29</v>
      </c>
      <c r="AH155" s="65">
        <f t="shared" si="303"/>
        <v>5.9034067706588612E+30</v>
      </c>
      <c r="AI155" s="65">
        <f t="shared" si="303"/>
        <v>1.9787831829682436E+32</v>
      </c>
      <c r="AJ155" s="65">
        <f t="shared" si="303"/>
        <v>6.2642855225236538E+33</v>
      </c>
      <c r="AK155" s="65">
        <f t="shared" si="303"/>
        <v>1.8787336014169318E+35</v>
      </c>
      <c r="AL155" s="65">
        <f t="shared" si="303"/>
        <v>5.3528354423108752E+36</v>
      </c>
      <c r="AM155" s="65">
        <f t="shared" si="272"/>
        <v>1</v>
      </c>
      <c r="AN155" s="65">
        <f t="shared" si="267"/>
        <v>1.3888888888888889E-3</v>
      </c>
      <c r="AO155" s="65">
        <f t="shared" ref="AO155:BH155" si="304">AN155+1/((FACT($B$4-1-AO$10))*(($B$5*$P155)^AO$10))</f>
        <v>1.403539615564932E-3</v>
      </c>
      <c r="AP155" s="65">
        <f t="shared" si="304"/>
        <v>1.4036684018402137E-3</v>
      </c>
      <c r="AQ155" s="65">
        <f t="shared" si="304"/>
        <v>1.4036693075102228E-3</v>
      </c>
      <c r="AR155" s="65">
        <f t="shared" si="304"/>
        <v>1.4036693122869634E-3</v>
      </c>
      <c r="AS155" s="65">
        <f t="shared" si="304"/>
        <v>1.4036693123037592E-3</v>
      </c>
      <c r="AT155" s="65">
        <f t="shared" si="304"/>
        <v>1.4036693123037887E-3</v>
      </c>
      <c r="AU155" s="65" t="e">
        <f t="shared" si="304"/>
        <v>#NUM!</v>
      </c>
      <c r="AV155" s="65" t="e">
        <f t="shared" si="304"/>
        <v>#NUM!</v>
      </c>
      <c r="AW155" s="65" t="e">
        <f t="shared" si="304"/>
        <v>#NUM!</v>
      </c>
      <c r="AX155" s="65" t="e">
        <f t="shared" si="304"/>
        <v>#NUM!</v>
      </c>
      <c r="AY155" s="65" t="e">
        <f t="shared" si="304"/>
        <v>#NUM!</v>
      </c>
      <c r="AZ155" s="65" t="e">
        <f t="shared" si="304"/>
        <v>#NUM!</v>
      </c>
      <c r="BA155" s="65" t="e">
        <f t="shared" si="304"/>
        <v>#NUM!</v>
      </c>
      <c r="BB155" s="65" t="e">
        <f t="shared" si="304"/>
        <v>#NUM!</v>
      </c>
      <c r="BC155" s="65" t="e">
        <f t="shared" si="304"/>
        <v>#NUM!</v>
      </c>
      <c r="BD155" s="65" t="e">
        <f t="shared" si="304"/>
        <v>#NUM!</v>
      </c>
      <c r="BE155" s="65" t="e">
        <f t="shared" si="304"/>
        <v>#NUM!</v>
      </c>
      <c r="BF155" s="65" t="e">
        <f t="shared" si="304"/>
        <v>#NUM!</v>
      </c>
      <c r="BG155" s="65" t="e">
        <f t="shared" si="304"/>
        <v>#NUM!</v>
      </c>
      <c r="BH155" s="65" t="e">
        <f t="shared" si="304"/>
        <v>#NUM!</v>
      </c>
      <c r="BI155" s="5">
        <f t="shared" si="274"/>
        <v>7.8168142069116939</v>
      </c>
    </row>
    <row r="156" spans="4:61" s="1" customFormat="1">
      <c r="D156" s="5"/>
      <c r="E156" s="5"/>
      <c r="F156" s="5"/>
      <c r="G156" s="5"/>
      <c r="H156" s="5"/>
      <c r="O156" s="3"/>
      <c r="P156" s="65">
        <v>72.5</v>
      </c>
      <c r="Q156" s="65">
        <f t="shared" si="269"/>
        <v>7.0132718257147836E-235</v>
      </c>
      <c r="R156" s="65">
        <f t="shared" si="270"/>
        <v>1</v>
      </c>
      <c r="S156" s="65">
        <f t="shared" ref="S156:AL156" si="305">R156+(($B$5*$P156)^S$10)/FACT(S$10)</f>
        <v>573.75</v>
      </c>
      <c r="T156" s="65">
        <f t="shared" si="305"/>
        <v>164595.03125</v>
      </c>
      <c r="U156" s="65">
        <f t="shared" si="305"/>
        <v>31478991.309895832</v>
      </c>
      <c r="V156" s="65">
        <f t="shared" si="305"/>
        <v>4515309108.4584961</v>
      </c>
      <c r="W156" s="65">
        <f t="shared" si="305"/>
        <v>518138049027.83063</v>
      </c>
      <c r="X156" s="65">
        <f t="shared" si="305"/>
        <v>49547708763831.227</v>
      </c>
      <c r="Y156" s="65">
        <f t="shared" si="305"/>
        <v>4061217226892923.5</v>
      </c>
      <c r="Z156" s="65">
        <f t="shared" si="305"/>
        <v>2.9127168179044762E+17</v>
      </c>
      <c r="AA156" s="65">
        <f t="shared" si="305"/>
        <v>1.8569026523876667E+19</v>
      </c>
      <c r="AB156" s="65">
        <f t="shared" si="305"/>
        <v>1.0654274351043649E+21</v>
      </c>
      <c r="AC156" s="65">
        <f t="shared" si="305"/>
        <v>5.5573441390965686E+22</v>
      </c>
      <c r="AD156" s="65">
        <f t="shared" si="305"/>
        <v>2.6571955241592638E+24</v>
      </c>
      <c r="AE156" s="65">
        <f t="shared" si="305"/>
        <v>1.1727866074766256E+26</v>
      </c>
      <c r="AF156" s="65">
        <f t="shared" si="305"/>
        <v>4.8065246755163413E+27</v>
      </c>
      <c r="AG156" s="65">
        <f t="shared" si="305"/>
        <v>1.8385756833943373E+29</v>
      </c>
      <c r="AH156" s="65">
        <f t="shared" si="305"/>
        <v>6.5933253969962262E+30</v>
      </c>
      <c r="AI156" s="65">
        <f t="shared" si="305"/>
        <v>2.2253583709483022E+32</v>
      </c>
      <c r="AJ156" s="65">
        <f t="shared" si="305"/>
        <v>7.093706591257854E+33</v>
      </c>
      <c r="AK156" s="65">
        <f t="shared" si="305"/>
        <v>2.1422334077267215E+35</v>
      </c>
      <c r="AL156" s="65">
        <f t="shared" si="305"/>
        <v>6.145898239642925E+36</v>
      </c>
      <c r="AM156" s="65">
        <f t="shared" si="272"/>
        <v>1</v>
      </c>
      <c r="AN156" s="65">
        <f t="shared" si="267"/>
        <v>1.3888888888888889E-3</v>
      </c>
      <c r="AO156" s="65">
        <f t="shared" ref="AO156:BH156" si="306">AN156+1/((FACT($B$4-1-AO$10))*(($B$5*$P156)^AO$10))</f>
        <v>1.4034385760706145E-3</v>
      </c>
      <c r="AP156" s="65">
        <f t="shared" si="306"/>
        <v>1.4035655921088661E-3</v>
      </c>
      <c r="AQ156" s="65">
        <f t="shared" si="306"/>
        <v>1.4035664791698054E-3</v>
      </c>
      <c r="AR156" s="65">
        <f t="shared" si="306"/>
        <v>1.4035664838161306E-3</v>
      </c>
      <c r="AS156" s="65">
        <f t="shared" si="306"/>
        <v>1.4035664838323552E-3</v>
      </c>
      <c r="AT156" s="65">
        <f t="shared" si="306"/>
        <v>1.4035664838323836E-3</v>
      </c>
      <c r="AU156" s="65" t="e">
        <f t="shared" si="306"/>
        <v>#NUM!</v>
      </c>
      <c r="AV156" s="65" t="e">
        <f t="shared" si="306"/>
        <v>#NUM!</v>
      </c>
      <c r="AW156" s="65" t="e">
        <f t="shared" si="306"/>
        <v>#NUM!</v>
      </c>
      <c r="AX156" s="65" t="e">
        <f t="shared" si="306"/>
        <v>#NUM!</v>
      </c>
      <c r="AY156" s="65" t="e">
        <f t="shared" si="306"/>
        <v>#NUM!</v>
      </c>
      <c r="AZ156" s="65" t="e">
        <f t="shared" si="306"/>
        <v>#NUM!</v>
      </c>
      <c r="BA156" s="65" t="e">
        <f t="shared" si="306"/>
        <v>#NUM!</v>
      </c>
      <c r="BB156" s="65" t="e">
        <f t="shared" si="306"/>
        <v>#NUM!</v>
      </c>
      <c r="BC156" s="65" t="e">
        <f t="shared" si="306"/>
        <v>#NUM!</v>
      </c>
      <c r="BD156" s="65" t="e">
        <f t="shared" si="306"/>
        <v>#NUM!</v>
      </c>
      <c r="BE156" s="65" t="e">
        <f t="shared" si="306"/>
        <v>#NUM!</v>
      </c>
      <c r="BF156" s="65" t="e">
        <f t="shared" si="306"/>
        <v>#NUM!</v>
      </c>
      <c r="BG156" s="65" t="e">
        <f t="shared" si="306"/>
        <v>#NUM!</v>
      </c>
      <c r="BH156" s="65" t="e">
        <f t="shared" si="306"/>
        <v>#NUM!</v>
      </c>
      <c r="BI156" s="5">
        <f t="shared" si="274"/>
        <v>7.8173868844908556</v>
      </c>
    </row>
    <row r="157" spans="4:61" s="1" customFormat="1">
      <c r="D157" s="5"/>
      <c r="E157" s="5"/>
      <c r="F157" s="5"/>
      <c r="G157" s="5"/>
      <c r="H157" s="5"/>
      <c r="O157" s="3"/>
      <c r="P157" s="66">
        <v>73</v>
      </c>
      <c r="Q157" s="65">
        <f t="shared" si="269"/>
        <v>1.4072348755546883E-236</v>
      </c>
      <c r="R157" s="65">
        <f t="shared" si="270"/>
        <v>1</v>
      </c>
      <c r="S157" s="65">
        <f t="shared" ref="S157:AL157" si="307">R157+(($B$5*$P157)^S$10)/FACT(S$10)</f>
        <v>577.70000000000005</v>
      </c>
      <c r="T157" s="65">
        <f t="shared" si="307"/>
        <v>166869.14500000005</v>
      </c>
      <c r="U157" s="65">
        <f t="shared" si="307"/>
        <v>32133627.922166675</v>
      </c>
      <c r="V157" s="65">
        <f t="shared" si="307"/>
        <v>4640941074.6201735</v>
      </c>
      <c r="W157" s="65">
        <f t="shared" si="307"/>
        <v>536220791976.76831</v>
      </c>
      <c r="X157" s="65">
        <f t="shared" si="307"/>
        <v>51629904127854.906</v>
      </c>
      <c r="Y157" s="65">
        <f t="shared" si="307"/>
        <v>4261019501242272.5</v>
      </c>
      <c r="Z157" s="65">
        <f t="shared" si="307"/>
        <v>3.0770539208322797E+17</v>
      </c>
      <c r="AA157" s="65">
        <f t="shared" si="307"/>
        <v>1.9751746466308911E+19</v>
      </c>
      <c r="AB157" s="65">
        <f t="shared" si="307"/>
        <v>1.1410895952169042E+21</v>
      </c>
      <c r="AC157" s="65">
        <f t="shared" si="307"/>
        <v>5.9929774811077665E+22</v>
      </c>
      <c r="AD157" s="65">
        <f t="shared" si="307"/>
        <v>2.88521600514332E+24</v>
      </c>
      <c r="AE157" s="65">
        <f t="shared" si="307"/>
        <v>1.2821925977688212E+26</v>
      </c>
      <c r="AF157" s="65">
        <f t="shared" si="307"/>
        <v>5.2910866200027236E+27</v>
      </c>
      <c r="AG157" s="65">
        <f t="shared" si="307"/>
        <v>2.0378612706281886E+29</v>
      </c>
      <c r="AH157" s="65">
        <f t="shared" si="307"/>
        <v>7.358291741023575E+30</v>
      </c>
      <c r="AI157" s="65">
        <f t="shared" si="307"/>
        <v>2.5006437336285707E+32</v>
      </c>
      <c r="AJ157" s="65">
        <f t="shared" si="307"/>
        <v>8.0260975551023779E+33</v>
      </c>
      <c r="AK157" s="65">
        <f t="shared" si="307"/>
        <v>2.4404916786611194E+35</v>
      </c>
      <c r="AL157" s="65">
        <f t="shared" si="307"/>
        <v>7.0497744002840742E+36</v>
      </c>
      <c r="AM157" s="65">
        <f t="shared" si="272"/>
        <v>1</v>
      </c>
      <c r="AN157" s="65">
        <f t="shared" si="267"/>
        <v>1.3888888888888889E-3</v>
      </c>
      <c r="AO157" s="65">
        <f t="shared" ref="AO157:BH157" si="308">AN157+1/((FACT($B$4-1-AO$10))*(($B$5*$P157)^AO$10))</f>
        <v>1.4033389206789589E-3</v>
      </c>
      <c r="AP157" s="65">
        <f t="shared" si="308"/>
        <v>1.4034642027301993E-3</v>
      </c>
      <c r="AQ157" s="65">
        <f t="shared" si="308"/>
        <v>1.4034650716884184E-3</v>
      </c>
      <c r="AR157" s="65">
        <f t="shared" si="308"/>
        <v>1.403465076208749E-3</v>
      </c>
      <c r="AS157" s="65">
        <f t="shared" si="308"/>
        <v>1.4034650762244254E-3</v>
      </c>
      <c r="AT157" s="65">
        <f t="shared" si="308"/>
        <v>1.4034650762244525E-3</v>
      </c>
      <c r="AU157" s="65" t="e">
        <f t="shared" si="308"/>
        <v>#NUM!</v>
      </c>
      <c r="AV157" s="65" t="e">
        <f t="shared" si="308"/>
        <v>#NUM!</v>
      </c>
      <c r="AW157" s="65" t="e">
        <f t="shared" si="308"/>
        <v>#NUM!</v>
      </c>
      <c r="AX157" s="65" t="e">
        <f t="shared" si="308"/>
        <v>#NUM!</v>
      </c>
      <c r="AY157" s="65" t="e">
        <f t="shared" si="308"/>
        <v>#NUM!</v>
      </c>
      <c r="AZ157" s="65" t="e">
        <f t="shared" si="308"/>
        <v>#NUM!</v>
      </c>
      <c r="BA157" s="65" t="e">
        <f t="shared" si="308"/>
        <v>#NUM!</v>
      </c>
      <c r="BB157" s="65" t="e">
        <f t="shared" si="308"/>
        <v>#NUM!</v>
      </c>
      <c r="BC157" s="65" t="e">
        <f t="shared" si="308"/>
        <v>#NUM!</v>
      </c>
      <c r="BD157" s="65" t="e">
        <f t="shared" si="308"/>
        <v>#NUM!</v>
      </c>
      <c r="BE157" s="65" t="e">
        <f t="shared" si="308"/>
        <v>#NUM!</v>
      </c>
      <c r="BF157" s="65" t="e">
        <f t="shared" si="308"/>
        <v>#NUM!</v>
      </c>
      <c r="BG157" s="65" t="e">
        <f t="shared" si="308"/>
        <v>#NUM!</v>
      </c>
      <c r="BH157" s="65" t="e">
        <f t="shared" si="308"/>
        <v>#NUM!</v>
      </c>
      <c r="BI157" s="5">
        <f t="shared" si="274"/>
        <v>7.8179517311105959</v>
      </c>
    </row>
    <row r="158" spans="4:61" s="1" customFormat="1">
      <c r="D158" s="5"/>
      <c r="E158" s="5"/>
      <c r="F158" s="5"/>
      <c r="G158" s="5"/>
      <c r="H158" s="5"/>
      <c r="O158" s="3"/>
      <c r="P158" s="65">
        <v>73.5</v>
      </c>
      <c r="Q158" s="65">
        <f t="shared" si="269"/>
        <v>2.8228659810446334E-238</v>
      </c>
      <c r="R158" s="65">
        <f t="shared" si="270"/>
        <v>1</v>
      </c>
      <c r="S158" s="65">
        <f t="shared" ref="S158:AL158" si="309">R158+(($B$5*$P158)^S$10)/FACT(S$10)</f>
        <v>581.65</v>
      </c>
      <c r="T158" s="65">
        <f t="shared" si="309"/>
        <v>169158.86124999999</v>
      </c>
      <c r="U158" s="65">
        <f t="shared" si="309"/>
        <v>32797278.098687496</v>
      </c>
      <c r="V158" s="65">
        <f t="shared" si="309"/>
        <v>4769176636.9032078</v>
      </c>
      <c r="W158" s="65">
        <f t="shared" si="309"/>
        <v>554804911574.87219</v>
      </c>
      <c r="X158" s="65">
        <f t="shared" si="309"/>
        <v>53784513160196.82</v>
      </c>
      <c r="Y158" s="65">
        <f t="shared" si="309"/>
        <v>4469188812383387.5</v>
      </c>
      <c r="Z158" s="65">
        <f t="shared" si="309"/>
        <v>3.2494475210537658E+17</v>
      </c>
      <c r="AA158" s="65">
        <f t="shared" si="309"/>
        <v>2.1000959843891655E+19</v>
      </c>
      <c r="AB158" s="65">
        <f t="shared" si="309"/>
        <v>1.2215537761484619E+21</v>
      </c>
      <c r="AC158" s="65">
        <f t="shared" si="309"/>
        <v>6.4594371302261978E+22</v>
      </c>
      <c r="AD158" s="65">
        <f t="shared" si="309"/>
        <v>3.1310465793470798E+24</v>
      </c>
      <c r="AE158" s="65">
        <f t="shared" si="309"/>
        <v>1.4009531385636428E+26</v>
      </c>
      <c r="AF158" s="65">
        <f t="shared" si="309"/>
        <v>5.820688299170652E+27</v>
      </c>
      <c r="AG158" s="65">
        <f t="shared" si="309"/>
        <v>2.2571644276068675E+29</v>
      </c>
      <c r="AH158" s="65">
        <f t="shared" si="309"/>
        <v>8.2058708070156451E+30</v>
      </c>
      <c r="AI158" s="65">
        <f t="shared" si="309"/>
        <v>2.8077508443081809E+32</v>
      </c>
      <c r="AJ158" s="65">
        <f t="shared" si="309"/>
        <v>9.0734036339119784E+33</v>
      </c>
      <c r="AK158" s="65">
        <f t="shared" si="309"/>
        <v>2.7778075980529278E+35</v>
      </c>
      <c r="AL158" s="65">
        <f t="shared" si="309"/>
        <v>8.0790270778509064E+36</v>
      </c>
      <c r="AM158" s="65">
        <f t="shared" si="272"/>
        <v>1</v>
      </c>
      <c r="AN158" s="65">
        <f t="shared" si="267"/>
        <v>1.3888888888888889E-3</v>
      </c>
      <c r="AO158" s="65">
        <f t="shared" ref="AO158:BH158" si="310">AN158+1/((FACT($B$4-1-AO$10))*(($B$5*$P158)^AO$10))</f>
        <v>1.403240621142972E-3</v>
      </c>
      <c r="AP158" s="65">
        <f t="shared" si="310"/>
        <v>1.4033642044741876E-3</v>
      </c>
      <c r="AQ158" s="65">
        <f t="shared" si="310"/>
        <v>1.4033650558189304E-3</v>
      </c>
      <c r="AR158" s="65">
        <f t="shared" si="310"/>
        <v>1.4033650602175082E-3</v>
      </c>
      <c r="AS158" s="65">
        <f t="shared" si="310"/>
        <v>1.4033650602326587E-3</v>
      </c>
      <c r="AT158" s="65">
        <f t="shared" si="310"/>
        <v>1.4033650602326847E-3</v>
      </c>
      <c r="AU158" s="65" t="e">
        <f t="shared" si="310"/>
        <v>#NUM!</v>
      </c>
      <c r="AV158" s="65" t="e">
        <f t="shared" si="310"/>
        <v>#NUM!</v>
      </c>
      <c r="AW158" s="65" t="e">
        <f t="shared" si="310"/>
        <v>#NUM!</v>
      </c>
      <c r="AX158" s="65" t="e">
        <f t="shared" si="310"/>
        <v>#NUM!</v>
      </c>
      <c r="AY158" s="65" t="e">
        <f t="shared" si="310"/>
        <v>#NUM!</v>
      </c>
      <c r="AZ158" s="65" t="e">
        <f t="shared" si="310"/>
        <v>#NUM!</v>
      </c>
      <c r="BA158" s="65" t="e">
        <f t="shared" si="310"/>
        <v>#NUM!</v>
      </c>
      <c r="BB158" s="65" t="e">
        <f t="shared" si="310"/>
        <v>#NUM!</v>
      </c>
      <c r="BC158" s="65" t="e">
        <f t="shared" si="310"/>
        <v>#NUM!</v>
      </c>
      <c r="BD158" s="65" t="e">
        <f t="shared" si="310"/>
        <v>#NUM!</v>
      </c>
      <c r="BE158" s="65" t="e">
        <f t="shared" si="310"/>
        <v>#NUM!</v>
      </c>
      <c r="BF158" s="65" t="e">
        <f t="shared" si="310"/>
        <v>#NUM!</v>
      </c>
      <c r="BG158" s="65" t="e">
        <f t="shared" si="310"/>
        <v>#NUM!</v>
      </c>
      <c r="BH158" s="65" t="e">
        <f t="shared" si="310"/>
        <v>#NUM!</v>
      </c>
      <c r="BI158" s="5">
        <f t="shared" si="274"/>
        <v>7.8185089063019531</v>
      </c>
    </row>
    <row r="159" spans="4:61" s="1" customFormat="1">
      <c r="D159" s="5"/>
      <c r="E159" s="5"/>
      <c r="F159" s="5"/>
      <c r="G159" s="5"/>
      <c r="H159" s="5"/>
      <c r="O159" s="3"/>
      <c r="P159" s="66">
        <v>74</v>
      </c>
      <c r="Q159" s="65">
        <f t="shared" si="269"/>
        <v>5.6610024174862243E-240</v>
      </c>
      <c r="R159" s="65">
        <f t="shared" si="270"/>
        <v>1</v>
      </c>
      <c r="S159" s="65">
        <f t="shared" ref="S159:AL159" si="311">R159+(($B$5*$P159)^S$10)/FACT(S$10)</f>
        <v>585.6</v>
      </c>
      <c r="T159" s="65">
        <f t="shared" si="311"/>
        <v>171464.18000000002</v>
      </c>
      <c r="U159" s="65">
        <f t="shared" si="311"/>
        <v>33470003.469333339</v>
      </c>
      <c r="V159" s="65">
        <f t="shared" si="311"/>
        <v>4900051520.605401</v>
      </c>
      <c r="W159" s="65">
        <f t="shared" si="311"/>
        <v>573900762504.15442</v>
      </c>
      <c r="X159" s="65">
        <f t="shared" si="311"/>
        <v>56013536702667.953</v>
      </c>
      <c r="Y159" s="65">
        <f t="shared" si="311"/>
        <v>4686015132505491</v>
      </c>
      <c r="Z159" s="65">
        <f t="shared" si="311"/>
        <v>3.430233817457968E+17</v>
      </c>
      <c r="AA159" s="65">
        <f t="shared" si="311"/>
        <v>2.2319914995315806E+19</v>
      </c>
      <c r="AB159" s="65">
        <f t="shared" si="311"/>
        <v>1.3070889987246189E+21</v>
      </c>
      <c r="AC159" s="65">
        <f t="shared" si="311"/>
        <v>6.9586725939465574E+22</v>
      </c>
      <c r="AD159" s="65">
        <f t="shared" si="311"/>
        <v>3.3959430389025634E+24</v>
      </c>
      <c r="AE159" s="65">
        <f t="shared" si="311"/>
        <v>1.5297962769722769E+26</v>
      </c>
      <c r="AF159" s="65">
        <f t="shared" si="311"/>
        <v>6.3991669170727188E+27</v>
      </c>
      <c r="AG159" s="65">
        <f t="shared" si="311"/>
        <v>2.4983390620833359E+29</v>
      </c>
      <c r="AH159" s="65">
        <f t="shared" si="311"/>
        <v>9.1443306930627768E+30</v>
      </c>
      <c r="AI159" s="65">
        <f t="shared" si="311"/>
        <v>3.1501037902218677E+32</v>
      </c>
      <c r="AJ159" s="65">
        <f t="shared" si="311"/>
        <v>1.0248859926422515E+34</v>
      </c>
      <c r="AK159" s="65">
        <f t="shared" si="311"/>
        <v>3.1589772547432946E+35</v>
      </c>
      <c r="AL159" s="65">
        <f t="shared" si="311"/>
        <v>9.2500140654396496E+36</v>
      </c>
      <c r="AM159" s="65">
        <f t="shared" si="272"/>
        <v>1</v>
      </c>
      <c r="AN159" s="65">
        <f t="shared" si="267"/>
        <v>1.3888888888888889E-3</v>
      </c>
      <c r="AO159" s="65">
        <f t="shared" ref="AO159:BH159" si="312">AN159+1/((FACT($B$4-1-AO$10))*(($B$5*$P159)^AO$10))</f>
        <v>1.403143649979093E-3</v>
      </c>
      <c r="AP159" s="65">
        <f t="shared" si="312"/>
        <v>1.4032655689073363E-3</v>
      </c>
      <c r="AQ159" s="65">
        <f t="shared" si="312"/>
        <v>1.4032664031114297E-3</v>
      </c>
      <c r="AR159" s="65">
        <f t="shared" si="312"/>
        <v>1.4032664073923265E-3</v>
      </c>
      <c r="AS159" s="65">
        <f t="shared" si="312"/>
        <v>1.4032664074069721E-3</v>
      </c>
      <c r="AT159" s="65">
        <f t="shared" si="312"/>
        <v>1.4032664074069973E-3</v>
      </c>
      <c r="AU159" s="65" t="e">
        <f t="shared" si="312"/>
        <v>#NUM!</v>
      </c>
      <c r="AV159" s="65" t="e">
        <f t="shared" si="312"/>
        <v>#NUM!</v>
      </c>
      <c r="AW159" s="65" t="e">
        <f t="shared" si="312"/>
        <v>#NUM!</v>
      </c>
      <c r="AX159" s="65" t="e">
        <f t="shared" si="312"/>
        <v>#NUM!</v>
      </c>
      <c r="AY159" s="65" t="e">
        <f t="shared" si="312"/>
        <v>#NUM!</v>
      </c>
      <c r="AZ159" s="65" t="e">
        <f t="shared" si="312"/>
        <v>#NUM!</v>
      </c>
      <c r="BA159" s="65" t="e">
        <f t="shared" si="312"/>
        <v>#NUM!</v>
      </c>
      <c r="BB159" s="65" t="e">
        <f t="shared" si="312"/>
        <v>#NUM!</v>
      </c>
      <c r="BC159" s="65" t="e">
        <f t="shared" si="312"/>
        <v>#NUM!</v>
      </c>
      <c r="BD159" s="65" t="e">
        <f t="shared" si="312"/>
        <v>#NUM!</v>
      </c>
      <c r="BE159" s="65" t="e">
        <f t="shared" si="312"/>
        <v>#NUM!</v>
      </c>
      <c r="BF159" s="65" t="e">
        <f t="shared" si="312"/>
        <v>#NUM!</v>
      </c>
      <c r="BG159" s="65" t="e">
        <f t="shared" si="312"/>
        <v>#NUM!</v>
      </c>
      <c r="BH159" s="65" t="e">
        <f t="shared" si="312"/>
        <v>#NUM!</v>
      </c>
      <c r="BI159" s="5">
        <f t="shared" si="274"/>
        <v>7.8190585652920053</v>
      </c>
    </row>
    <row r="160" spans="4:61" s="1" customFormat="1">
      <c r="D160" s="5"/>
      <c r="E160" s="5"/>
      <c r="F160" s="5"/>
      <c r="G160" s="5"/>
      <c r="H160" s="5"/>
      <c r="O160" s="3"/>
      <c r="P160" s="65">
        <v>74.5</v>
      </c>
      <c r="Q160" s="65">
        <f t="shared" si="269"/>
        <v>1.1349518965929015E-241</v>
      </c>
      <c r="R160" s="65">
        <f t="shared" si="270"/>
        <v>1</v>
      </c>
      <c r="S160" s="65">
        <f t="shared" ref="S160:AL160" si="313">R160+(($B$5*$P160)^S$10)/FACT(S$10)</f>
        <v>589.55000000000007</v>
      </c>
      <c r="T160" s="65">
        <f t="shared" si="313"/>
        <v>173785.10125000004</v>
      </c>
      <c r="U160" s="65">
        <f t="shared" si="313"/>
        <v>34151865.66397918</v>
      </c>
      <c r="V160" s="65">
        <f t="shared" si="313"/>
        <v>5033601694.4625454</v>
      </c>
      <c r="W160" s="65">
        <f t="shared" si="313"/>
        <v>593518841042.34167</v>
      </c>
      <c r="X160" s="65">
        <f t="shared" si="313"/>
        <v>58319016777408.078</v>
      </c>
      <c r="Y160" s="65">
        <f t="shared" si="313"/>
        <v>4911796418269987</v>
      </c>
      <c r="Z160" s="65">
        <f t="shared" si="313"/>
        <v>3.6197606199932723E+17</v>
      </c>
      <c r="AA160" s="65">
        <f t="shared" si="313"/>
        <v>2.3711995340636135E+19</v>
      </c>
      <c r="AB160" s="65">
        <f t="shared" si="313"/>
        <v>1.3979773799848055E+21</v>
      </c>
      <c r="AC160" s="65">
        <f t="shared" si="313"/>
        <v>7.4927422119287171E+22</v>
      </c>
      <c r="AD160" s="65">
        <f t="shared" si="313"/>
        <v>3.6812403138956548E+24</v>
      </c>
      <c r="AE160" s="65">
        <f t="shared" si="313"/>
        <v>1.669501212719711E+26</v>
      </c>
      <c r="AF160" s="65">
        <f t="shared" si="313"/>
        <v>7.0306572561202118E+27</v>
      </c>
      <c r="AG160" s="65">
        <f t="shared" si="313"/>
        <v>2.7633964620378232E+29</v>
      </c>
      <c r="AH160" s="65">
        <f t="shared" si="313"/>
        <v>1.0182702486525441E+31</v>
      </c>
      <c r="AI160" s="65">
        <f t="shared" si="313"/>
        <v>3.5314681129072038E+32</v>
      </c>
      <c r="AJ160" s="65">
        <f t="shared" si="313"/>
        <v>1.1567120491107884E+34</v>
      </c>
      <c r="AK160" s="65">
        <f t="shared" si="313"/>
        <v>3.5893471045197066E+35</v>
      </c>
      <c r="AL160" s="65">
        <f t="shared" si="313"/>
        <v>1.0581094464025262E+37</v>
      </c>
      <c r="AM160" s="65">
        <f t="shared" si="272"/>
        <v>1</v>
      </c>
      <c r="AN160" s="65">
        <f t="shared" si="267"/>
        <v>1.3888888888888889E-3</v>
      </c>
      <c r="AO160" s="65">
        <f t="shared" ref="AO160:BH160" si="314">AN160+1/((FACT($B$4-1-AO$10))*(($B$5*$P160)^AO$10))</f>
        <v>1.4030479804415749E-3</v>
      </c>
      <c r="AP160" s="65">
        <f t="shared" si="314"/>
        <v>1.4031682683657333E-3</v>
      </c>
      <c r="AQ160" s="65">
        <f t="shared" si="314"/>
        <v>1.403169085886244E-3</v>
      </c>
      <c r="AR160" s="65">
        <f t="shared" si="314"/>
        <v>1.4031690900533692E-3</v>
      </c>
      <c r="AS160" s="65">
        <f t="shared" si="314"/>
        <v>1.4031690900675297E-3</v>
      </c>
      <c r="AT160" s="65">
        <f t="shared" si="314"/>
        <v>1.4031690900675538E-3</v>
      </c>
      <c r="AU160" s="65" t="e">
        <f t="shared" si="314"/>
        <v>#NUM!</v>
      </c>
      <c r="AV160" s="65" t="e">
        <f t="shared" si="314"/>
        <v>#NUM!</v>
      </c>
      <c r="AW160" s="65" t="e">
        <f t="shared" si="314"/>
        <v>#NUM!</v>
      </c>
      <c r="AX160" s="65" t="e">
        <f t="shared" si="314"/>
        <v>#NUM!</v>
      </c>
      <c r="AY160" s="65" t="e">
        <f t="shared" si="314"/>
        <v>#NUM!</v>
      </c>
      <c r="AZ160" s="65" t="e">
        <f t="shared" si="314"/>
        <v>#NUM!</v>
      </c>
      <c r="BA160" s="65" t="e">
        <f t="shared" si="314"/>
        <v>#NUM!</v>
      </c>
      <c r="BB160" s="65" t="e">
        <f t="shared" si="314"/>
        <v>#NUM!</v>
      </c>
      <c r="BC160" s="65" t="e">
        <f t="shared" si="314"/>
        <v>#NUM!</v>
      </c>
      <c r="BD160" s="65" t="e">
        <f t="shared" si="314"/>
        <v>#NUM!</v>
      </c>
      <c r="BE160" s="65" t="e">
        <f t="shared" si="314"/>
        <v>#NUM!</v>
      </c>
      <c r="BF160" s="65" t="e">
        <f t="shared" si="314"/>
        <v>#NUM!</v>
      </c>
      <c r="BG160" s="65" t="e">
        <f t="shared" si="314"/>
        <v>#NUM!</v>
      </c>
      <c r="BH160" s="65" t="e">
        <f t="shared" si="314"/>
        <v>#NUM!</v>
      </c>
      <c r="BI160" s="5">
        <f t="shared" si="274"/>
        <v>7.8196008591480437</v>
      </c>
    </row>
    <row r="161" spans="4:61" s="1" customFormat="1">
      <c r="D161" s="5"/>
      <c r="E161" s="5"/>
      <c r="F161" s="5"/>
      <c r="G161" s="5"/>
      <c r="H161" s="5"/>
      <c r="O161" s="3"/>
      <c r="P161" s="66">
        <v>75</v>
      </c>
      <c r="Q161" s="65">
        <f t="shared" si="269"/>
        <v>2.2748051106196147E-243</v>
      </c>
      <c r="R161" s="65">
        <f t="shared" si="270"/>
        <v>1</v>
      </c>
      <c r="S161" s="65">
        <f t="shared" ref="S161:AL161" si="315">R161+(($B$5*$P161)^S$10)/FACT(S$10)</f>
        <v>593.5</v>
      </c>
      <c r="T161" s="65">
        <f t="shared" si="315"/>
        <v>176121.625</v>
      </c>
      <c r="U161" s="65">
        <f t="shared" si="315"/>
        <v>34842926.3125</v>
      </c>
      <c r="V161" s="65">
        <f t="shared" si="315"/>
        <v>5169863370.6484375</v>
      </c>
      <c r="W161" s="65">
        <f t="shared" si="315"/>
        <v>613669786024.45703</v>
      </c>
      <c r="X161" s="65">
        <f t="shared" si="315"/>
        <v>60703037148088.062</v>
      </c>
      <c r="Y161" s="65">
        <f t="shared" si="315"/>
        <v>5146838774579900</v>
      </c>
      <c r="Z161" s="65">
        <f t="shared" si="315"/>
        <v>3.8183876682812346E+17</v>
      </c>
      <c r="AA161" s="65">
        <f t="shared" si="315"/>
        <v>2.5180724030353072E+19</v>
      </c>
      <c r="AB161" s="65">
        <f t="shared" si="315"/>
        <v>1.4945146758942066E+21</v>
      </c>
      <c r="AC161" s="65">
        <f t="shared" si="315"/>
        <v>8.063818435583358E+22</v>
      </c>
      <c r="AD161" s="65">
        <f t="shared" si="315"/>
        <v>3.9883568748028398E+24</v>
      </c>
      <c r="AE161" s="65">
        <f t="shared" si="315"/>
        <v>1.8209015103556064E+26</v>
      </c>
      <c r="AF161" s="65">
        <f t="shared" si="315"/>
        <v>7.7196125110533464E+27</v>
      </c>
      <c r="AG161" s="65">
        <f t="shared" si="315"/>
        <v>3.0545174573175595E+29</v>
      </c>
      <c r="AH161" s="65">
        <f t="shared" si="315"/>
        <v>1.1330844804060899E+31</v>
      </c>
      <c r="AI161" s="65">
        <f t="shared" si="315"/>
        <v>3.9559822051347361E+32</v>
      </c>
      <c r="AJ161" s="65">
        <f t="shared" si="315"/>
        <v>1.3044399337614974E+34</v>
      </c>
      <c r="AK161" s="65">
        <f t="shared" si="315"/>
        <v>4.0748727627880657E+35</v>
      </c>
      <c r="AL161" s="65">
        <f t="shared" si="315"/>
        <v>1.2092857505661605E+37</v>
      </c>
      <c r="AM161" s="65">
        <f t="shared" si="272"/>
        <v>1</v>
      </c>
      <c r="AN161" s="65">
        <f t="shared" si="267"/>
        <v>1.3888888888888889E-3</v>
      </c>
      <c r="AO161" s="65">
        <f t="shared" ref="AO161:BH161" si="316">AN161+1/((FACT($B$4-1-AO$10))*(($B$5*$P161)^AO$10))</f>
        <v>1.4029535864978904E-3</v>
      </c>
      <c r="AP161" s="65">
        <f t="shared" si="316"/>
        <v>1.4030722759291899E-3</v>
      </c>
      <c r="AQ161" s="65">
        <f t="shared" si="316"/>
        <v>1.4030730772080511E-3</v>
      </c>
      <c r="AR161" s="65">
        <f t="shared" si="316"/>
        <v>1.4030730812651592E-3</v>
      </c>
      <c r="AS161" s="65">
        <f t="shared" si="316"/>
        <v>1.403073081278854E-3</v>
      </c>
      <c r="AT161" s="65">
        <f t="shared" si="316"/>
        <v>1.4030730812788772E-3</v>
      </c>
      <c r="AU161" s="65" t="e">
        <f t="shared" si="316"/>
        <v>#NUM!</v>
      </c>
      <c r="AV161" s="65" t="e">
        <f t="shared" si="316"/>
        <v>#NUM!</v>
      </c>
      <c r="AW161" s="65" t="e">
        <f t="shared" si="316"/>
        <v>#NUM!</v>
      </c>
      <c r="AX161" s="65" t="e">
        <f t="shared" si="316"/>
        <v>#NUM!</v>
      </c>
      <c r="AY161" s="65" t="e">
        <f t="shared" si="316"/>
        <v>#NUM!</v>
      </c>
      <c r="AZ161" s="65" t="e">
        <f t="shared" si="316"/>
        <v>#NUM!</v>
      </c>
      <c r="BA161" s="65" t="e">
        <f t="shared" si="316"/>
        <v>#NUM!</v>
      </c>
      <c r="BB161" s="65" t="e">
        <f t="shared" si="316"/>
        <v>#NUM!</v>
      </c>
      <c r="BC161" s="65" t="e">
        <f t="shared" si="316"/>
        <v>#NUM!</v>
      </c>
      <c r="BD161" s="65" t="e">
        <f t="shared" si="316"/>
        <v>#NUM!</v>
      </c>
      <c r="BE161" s="65" t="e">
        <f t="shared" si="316"/>
        <v>#NUM!</v>
      </c>
      <c r="BF161" s="65" t="e">
        <f t="shared" si="316"/>
        <v>#NUM!</v>
      </c>
      <c r="BG161" s="65" t="e">
        <f t="shared" si="316"/>
        <v>#NUM!</v>
      </c>
      <c r="BH161" s="65" t="e">
        <f t="shared" si="316"/>
        <v>#NUM!</v>
      </c>
      <c r="BI161" s="5">
        <f t="shared" si="274"/>
        <v>7.82013593491597</v>
      </c>
    </row>
    <row r="162" spans="4:61" s="1" customFormat="1">
      <c r="D162" s="5"/>
      <c r="E162" s="5"/>
      <c r="F162" s="5"/>
      <c r="G162" s="5"/>
      <c r="H162" s="5"/>
      <c r="O162" s="3"/>
      <c r="P162" s="65">
        <v>75.5</v>
      </c>
      <c r="Q162" s="65">
        <f t="shared" si="269"/>
        <v>4.5582183085788165E-245</v>
      </c>
      <c r="R162" s="65">
        <f t="shared" si="270"/>
        <v>1</v>
      </c>
      <c r="S162" s="65">
        <f t="shared" ref="S162:AL162" si="317">R162+(($B$5*$P162)^S$10)/FACT(S$10)</f>
        <v>597.45000000000005</v>
      </c>
      <c r="T162" s="65">
        <f t="shared" si="317"/>
        <v>178473.75125000003</v>
      </c>
      <c r="U162" s="65">
        <f t="shared" si="317"/>
        <v>35543247.044770837</v>
      </c>
      <c r="V162" s="65">
        <f t="shared" si="317"/>
        <v>5308873004.7748976</v>
      </c>
      <c r="W162" s="65">
        <f t="shared" si="317"/>
        <v>634364379804.40173</v>
      </c>
      <c r="X162" s="65">
        <f t="shared" si="317"/>
        <v>63167723884910.633</v>
      </c>
      <c r="Y162" s="65">
        <f t="shared" si="317"/>
        <v>5391456620573571</v>
      </c>
      <c r="Z162" s="65">
        <f t="shared" si="317"/>
        <v>4.0264869567431738E+17</v>
      </c>
      <c r="AA162" s="65">
        <f t="shared" si="317"/>
        <v>2.6729768721630487E+19</v>
      </c>
      <c r="AB162" s="65">
        <f t="shared" si="317"/>
        <v>1.5970108426697863E+21</v>
      </c>
      <c r="AC162" s="65">
        <f t="shared" si="317"/>
        <v>8.6741933256885926E+22</v>
      </c>
      <c r="AD162" s="65">
        <f t="shared" si="317"/>
        <v>4.3187993477534877E+24</v>
      </c>
      <c r="AE162" s="65">
        <f t="shared" si="317"/>
        <v>1.9848884895363799E+26</v>
      </c>
      <c r="AF162" s="65">
        <f t="shared" si="317"/>
        <v>8.4708264266271949E+27</v>
      </c>
      <c r="AG162" s="65">
        <f t="shared" si="317"/>
        <v>3.3740654297352013E+29</v>
      </c>
      <c r="AH162" s="65">
        <f t="shared" si="317"/>
        <v>1.2599513301373161E+31</v>
      </c>
      <c r="AI162" s="65">
        <f t="shared" si="317"/>
        <v>4.428191354218124E+32</v>
      </c>
      <c r="AJ162" s="65">
        <f t="shared" si="317"/>
        <v>1.4698624336184922E+34</v>
      </c>
      <c r="AK162" s="65">
        <f t="shared" si="317"/>
        <v>4.6221836180961421E+35</v>
      </c>
      <c r="AL162" s="65">
        <f t="shared" si="317"/>
        <v>1.380837573261096E+37</v>
      </c>
      <c r="AM162" s="65">
        <f t="shared" si="272"/>
        <v>1</v>
      </c>
      <c r="AN162" s="65">
        <f t="shared" si="267"/>
        <v>1.3888888888888889E-3</v>
      </c>
      <c r="AO162" s="65">
        <f t="shared" ref="AO162:BH162" si="318">AN162+1/((FACT($B$4-1-AO$10))*(($B$5*$P162)^AO$10))</f>
        <v>1.4028604428051154E-3</v>
      </c>
      <c r="AP162" s="65">
        <f t="shared" si="318"/>
        <v>1.4029775653964158E-3</v>
      </c>
      <c r="AQ162" s="65">
        <f t="shared" si="318"/>
        <v>1.4029783508610234E-3</v>
      </c>
      <c r="AR162" s="65">
        <f t="shared" si="318"/>
        <v>1.4029783548117215E-3</v>
      </c>
      <c r="AS162" s="65">
        <f t="shared" si="318"/>
        <v>1.4029783548249689E-3</v>
      </c>
      <c r="AT162" s="65">
        <f t="shared" si="318"/>
        <v>1.402978354824991E-3</v>
      </c>
      <c r="AU162" s="65" t="e">
        <f t="shared" si="318"/>
        <v>#NUM!</v>
      </c>
      <c r="AV162" s="65" t="e">
        <f t="shared" si="318"/>
        <v>#NUM!</v>
      </c>
      <c r="AW162" s="65" t="e">
        <f t="shared" si="318"/>
        <v>#NUM!</v>
      </c>
      <c r="AX162" s="65" t="e">
        <f t="shared" si="318"/>
        <v>#NUM!</v>
      </c>
      <c r="AY162" s="65" t="e">
        <f t="shared" si="318"/>
        <v>#NUM!</v>
      </c>
      <c r="AZ162" s="65" t="e">
        <f t="shared" si="318"/>
        <v>#NUM!</v>
      </c>
      <c r="BA162" s="65" t="e">
        <f t="shared" si="318"/>
        <v>#NUM!</v>
      </c>
      <c r="BB162" s="65" t="e">
        <f t="shared" si="318"/>
        <v>#NUM!</v>
      </c>
      <c r="BC162" s="65" t="e">
        <f t="shared" si="318"/>
        <v>#NUM!</v>
      </c>
      <c r="BD162" s="65" t="e">
        <f t="shared" si="318"/>
        <v>#NUM!</v>
      </c>
      <c r="BE162" s="65" t="e">
        <f t="shared" si="318"/>
        <v>#NUM!</v>
      </c>
      <c r="BF162" s="65" t="e">
        <f t="shared" si="318"/>
        <v>#NUM!</v>
      </c>
      <c r="BG162" s="65" t="e">
        <f t="shared" si="318"/>
        <v>#NUM!</v>
      </c>
      <c r="BH162" s="65" t="e">
        <f t="shared" si="318"/>
        <v>#NUM!</v>
      </c>
      <c r="BI162" s="5">
        <f t="shared" si="274"/>
        <v>7.8206639357532417</v>
      </c>
    </row>
    <row r="163" spans="4:61" s="1" customFormat="1">
      <c r="D163" s="5"/>
      <c r="E163" s="5"/>
      <c r="F163" s="5"/>
      <c r="G163" s="5"/>
      <c r="H163" s="5"/>
      <c r="O163" s="3"/>
      <c r="P163" s="66">
        <v>76</v>
      </c>
      <c r="Q163" s="65">
        <f t="shared" si="269"/>
        <v>9.1312821332097275E-247</v>
      </c>
      <c r="R163" s="65">
        <f t="shared" si="270"/>
        <v>1</v>
      </c>
      <c r="S163" s="65">
        <f t="shared" ref="S163:AL163" si="319">R163+(($B$5*$P163)^S$10)/FACT(S$10)</f>
        <v>601.4</v>
      </c>
      <c r="T163" s="65">
        <f t="shared" si="319"/>
        <v>180841.47999999998</v>
      </c>
      <c r="U163" s="65">
        <f t="shared" si="319"/>
        <v>36252889.490666658</v>
      </c>
      <c r="V163" s="65">
        <f t="shared" si="319"/>
        <v>5450667295.8917322</v>
      </c>
      <c r="W163" s="65">
        <f t="shared" si="319"/>
        <v>655613549216.53174</v>
      </c>
      <c r="X163" s="65">
        <f t="shared" si="319"/>
        <v>65715245933408.562</v>
      </c>
      <c r="Y163" s="65">
        <f t="shared" si="319"/>
        <v>5645972857857537</v>
      </c>
      <c r="Z163" s="65">
        <f t="shared" si="319"/>
        <v>4.2444430663276333E+17</v>
      </c>
      <c r="AA163" s="65">
        <f t="shared" si="319"/>
        <v>2.8362946484238701E+19</v>
      </c>
      <c r="AB163" s="65">
        <f t="shared" si="319"/>
        <v>1.7057906172276994E+21</v>
      </c>
      <c r="AC163" s="65">
        <f t="shared" si="319"/>
        <v>9.3262842754898026E+22</v>
      </c>
      <c r="AD163" s="65">
        <f t="shared" si="319"/>
        <v>4.6741673513763362E+24</v>
      </c>
      <c r="AE163" s="65">
        <f t="shared" si="319"/>
        <v>2.1624148019570802E+26</v>
      </c>
      <c r="AF163" s="65">
        <f t="shared" si="319"/>
        <v>9.2894568110340453E+27</v>
      </c>
      <c r="AG163" s="65">
        <f t="shared" si="319"/>
        <v>3.724600224533899E+29</v>
      </c>
      <c r="AH163" s="65">
        <f t="shared" si="319"/>
        <v>1.4000435498182792E+31</v>
      </c>
      <c r="AI163" s="65">
        <f t="shared" si="319"/>
        <v>4.9530846347629659E+32</v>
      </c>
      <c r="AJ163" s="65">
        <f t="shared" si="319"/>
        <v>1.6549605130035156E+34</v>
      </c>
      <c r="AK163" s="65">
        <f t="shared" si="319"/>
        <v>5.2386537979329515E+35</v>
      </c>
      <c r="AL163" s="65">
        <f t="shared" si="319"/>
        <v>1.5753484935184356E+37</v>
      </c>
      <c r="AM163" s="65">
        <f t="shared" si="272"/>
        <v>1</v>
      </c>
      <c r="AN163" s="65">
        <f t="shared" si="267"/>
        <v>1.3888888888888889E-3</v>
      </c>
      <c r="AO163" s="65">
        <f t="shared" ref="AO163:BH163" si="320">AN163+1/((FACT($B$4-1-AO$10))*(($B$5*$P163)^AO$10))</f>
        <v>1.4027685246872457E-3</v>
      </c>
      <c r="AP163" s="65">
        <f t="shared" si="320"/>
        <v>1.4028841112611826E-3</v>
      </c>
      <c r="AQ163" s="65">
        <f t="shared" si="320"/>
        <v>1.4028848813249664E-3</v>
      </c>
      <c r="AR163" s="65">
        <f t="shared" si="320"/>
        <v>1.4028848851727201E-3</v>
      </c>
      <c r="AS163" s="65">
        <f t="shared" si="320"/>
        <v>1.4028848851855374E-3</v>
      </c>
      <c r="AT163" s="65">
        <f t="shared" si="320"/>
        <v>1.4028848851855586E-3</v>
      </c>
      <c r="AU163" s="65" t="e">
        <f t="shared" si="320"/>
        <v>#NUM!</v>
      </c>
      <c r="AV163" s="65" t="e">
        <f t="shared" si="320"/>
        <v>#NUM!</v>
      </c>
      <c r="AW163" s="65" t="e">
        <f t="shared" si="320"/>
        <v>#NUM!</v>
      </c>
      <c r="AX163" s="65" t="e">
        <f t="shared" si="320"/>
        <v>#NUM!</v>
      </c>
      <c r="AY163" s="65" t="e">
        <f t="shared" si="320"/>
        <v>#NUM!</v>
      </c>
      <c r="AZ163" s="65" t="e">
        <f t="shared" si="320"/>
        <v>#NUM!</v>
      </c>
      <c r="BA163" s="65" t="e">
        <f t="shared" si="320"/>
        <v>#NUM!</v>
      </c>
      <c r="BB163" s="65" t="e">
        <f t="shared" si="320"/>
        <v>#NUM!</v>
      </c>
      <c r="BC163" s="65" t="e">
        <f t="shared" si="320"/>
        <v>#NUM!</v>
      </c>
      <c r="BD163" s="65" t="e">
        <f t="shared" si="320"/>
        <v>#NUM!</v>
      </c>
      <c r="BE163" s="65" t="e">
        <f t="shared" si="320"/>
        <v>#NUM!</v>
      </c>
      <c r="BF163" s="65" t="e">
        <f t="shared" si="320"/>
        <v>#NUM!</v>
      </c>
      <c r="BG163" s="65" t="e">
        <f t="shared" si="320"/>
        <v>#NUM!</v>
      </c>
      <c r="BH163" s="65" t="e">
        <f t="shared" si="320"/>
        <v>#NUM!</v>
      </c>
      <c r="BI163" s="5">
        <f t="shared" si="274"/>
        <v>7.8211850010565431</v>
      </c>
    </row>
    <row r="164" spans="4:61" s="1" customFormat="1">
      <c r="D164" s="5"/>
      <c r="E164" s="5"/>
      <c r="F164" s="5"/>
      <c r="G164" s="5"/>
      <c r="H164" s="5"/>
      <c r="O164" s="3"/>
      <c r="P164" s="65">
        <v>76.5</v>
      </c>
      <c r="Q164" s="65">
        <f t="shared" si="269"/>
        <v>1.8287553737290211E-248</v>
      </c>
      <c r="R164" s="65">
        <f t="shared" si="270"/>
        <v>1</v>
      </c>
      <c r="S164" s="65">
        <f t="shared" ref="S164:AL164" si="321">R164+(($B$5*$P164)^S$10)/FACT(S$10)</f>
        <v>605.35</v>
      </c>
      <c r="T164" s="65">
        <f t="shared" si="321"/>
        <v>183224.81125000003</v>
      </c>
      <c r="U164" s="65">
        <f t="shared" si="321"/>
        <v>36971915.280062504</v>
      </c>
      <c r="V164" s="65">
        <f t="shared" si="321"/>
        <v>5595283186.4867725</v>
      </c>
      <c r="W164" s="65">
        <f t="shared" si="321"/>
        <v>677428366537.24194</v>
      </c>
      <c r="X164" s="65">
        <f t="shared" si="321"/>
        <v>68347815687042.055</v>
      </c>
      <c r="Y164" s="65">
        <f t="shared" si="321"/>
        <v>5910719040993768</v>
      </c>
      <c r="Z164" s="65">
        <f t="shared" si="321"/>
        <v>4.4726535029275885E+17</v>
      </c>
      <c r="AA164" s="65">
        <f t="shared" si="321"/>
        <v>3.0084228838848782E+19</v>
      </c>
      <c r="AB164" s="65">
        <f t="shared" si="321"/>
        <v>1.8211941172697322E+21</v>
      </c>
      <c r="AC164" s="65">
        <f t="shared" si="321"/>
        <v>1.0022639966937922E+23</v>
      </c>
      <c r="AD164" s="65">
        <f t="shared" si="321"/>
        <v>5.0561585642874936E+24</v>
      </c>
      <c r="AE164" s="65">
        <f t="shared" si="321"/>
        <v>2.3544982038636119E+26</v>
      </c>
      <c r="AF164" s="65">
        <f t="shared" si="321"/>
        <v>1.018105050054138E+28</v>
      </c>
      <c r="AG164" s="65">
        <f t="shared" si="321"/>
        <v>4.1088930190398705E+29</v>
      </c>
      <c r="AH164" s="65">
        <f t="shared" si="321"/>
        <v>1.5546391285383514E+31</v>
      </c>
      <c r="AI164" s="65">
        <f t="shared" si="321"/>
        <v>5.5361348679808062E+32</v>
      </c>
      <c r="AJ164" s="65">
        <f t="shared" si="321"/>
        <v>1.8619216218636892E+34</v>
      </c>
      <c r="AK164" s="65">
        <f t="shared" si="321"/>
        <v>5.9324800627057289E+35</v>
      </c>
      <c r="AL164" s="65">
        <f t="shared" si="321"/>
        <v>1.7957093469664954E+37</v>
      </c>
      <c r="AM164" s="65">
        <f t="shared" si="272"/>
        <v>1</v>
      </c>
      <c r="AN164" s="65">
        <f t="shared" si="267"/>
        <v>1.3888888888888889E-3</v>
      </c>
      <c r="AO164" s="65">
        <f t="shared" ref="AO164:BH164" si="322">AN164+1/((FACT($B$4-1-AO$10))*(($B$5*$P164)^AO$10))</f>
        <v>1.4026778081134002E-3</v>
      </c>
      <c r="AP164" s="65">
        <f t="shared" si="322"/>
        <v>1.4027918886894283E-3</v>
      </c>
      <c r="AQ164" s="65">
        <f t="shared" si="322"/>
        <v>1.4027926437523953E-3</v>
      </c>
      <c r="AR164" s="65">
        <f t="shared" si="322"/>
        <v>1.4027926475005362E-3</v>
      </c>
      <c r="AS164" s="65">
        <f t="shared" si="322"/>
        <v>1.4027926475129401E-3</v>
      </c>
      <c r="AT164" s="65">
        <f t="shared" si="322"/>
        <v>1.4027926475129607E-3</v>
      </c>
      <c r="AU164" s="65" t="e">
        <f t="shared" si="322"/>
        <v>#NUM!</v>
      </c>
      <c r="AV164" s="65" t="e">
        <f t="shared" si="322"/>
        <v>#NUM!</v>
      </c>
      <c r="AW164" s="65" t="e">
        <f t="shared" si="322"/>
        <v>#NUM!</v>
      </c>
      <c r="AX164" s="65" t="e">
        <f t="shared" si="322"/>
        <v>#NUM!</v>
      </c>
      <c r="AY164" s="65" t="e">
        <f t="shared" si="322"/>
        <v>#NUM!</v>
      </c>
      <c r="AZ164" s="65" t="e">
        <f t="shared" si="322"/>
        <v>#NUM!</v>
      </c>
      <c r="BA164" s="65" t="e">
        <f t="shared" si="322"/>
        <v>#NUM!</v>
      </c>
      <c r="BB164" s="65" t="e">
        <f t="shared" si="322"/>
        <v>#NUM!</v>
      </c>
      <c r="BC164" s="65" t="e">
        <f t="shared" si="322"/>
        <v>#NUM!</v>
      </c>
      <c r="BD164" s="65" t="e">
        <f t="shared" si="322"/>
        <v>#NUM!</v>
      </c>
      <c r="BE164" s="65" t="e">
        <f t="shared" si="322"/>
        <v>#NUM!</v>
      </c>
      <c r="BF164" s="65" t="e">
        <f t="shared" si="322"/>
        <v>#NUM!</v>
      </c>
      <c r="BG164" s="65" t="e">
        <f t="shared" si="322"/>
        <v>#NUM!</v>
      </c>
      <c r="BH164" s="65" t="e">
        <f t="shared" si="322"/>
        <v>#NUM!</v>
      </c>
      <c r="BI164" s="5">
        <f t="shared" si="274"/>
        <v>7.8216992665844778</v>
      </c>
    </row>
    <row r="165" spans="4:61" s="1" customFormat="1">
      <c r="D165" s="5"/>
      <c r="E165" s="5"/>
      <c r="F165" s="5"/>
      <c r="G165" s="5"/>
      <c r="H165" s="5"/>
      <c r="O165" s="3"/>
      <c r="P165" s="66">
        <v>77</v>
      </c>
      <c r="Q165" s="65">
        <f t="shared" si="269"/>
        <v>3.6615768352424195E-250</v>
      </c>
      <c r="R165" s="65">
        <f t="shared" si="270"/>
        <v>1</v>
      </c>
      <c r="S165" s="65">
        <f t="shared" ref="S165:AL165" si="323">R165+(($B$5*$P165)^S$10)/FACT(S$10)</f>
        <v>609.30000000000007</v>
      </c>
      <c r="T165" s="65">
        <f t="shared" si="323"/>
        <v>185623.74500000002</v>
      </c>
      <c r="U165" s="65">
        <f t="shared" si="323"/>
        <v>37700386.042833343</v>
      </c>
      <c r="V165" s="65">
        <f t="shared" si="323"/>
        <v>5742757862.4858398</v>
      </c>
      <c r="W165" s="65">
        <f t="shared" si="323"/>
        <v>699820050446.54211</v>
      </c>
      <c r="X165" s="65">
        <f t="shared" si="323"/>
        <v>71067689563593.453</v>
      </c>
      <c r="Y165" s="65">
        <f t="shared" si="323"/>
        <v>6186035550256060</v>
      </c>
      <c r="Z165" s="65">
        <f t="shared" si="323"/>
        <v>4.7115290425765958E+17</v>
      </c>
      <c r="AA165" s="65">
        <f t="shared" si="323"/>
        <v>3.1897746930336948E+19</v>
      </c>
      <c r="AB165" s="65">
        <f t="shared" si="323"/>
        <v>1.9435774615367403E+21</v>
      </c>
      <c r="AC165" s="65">
        <f t="shared" si="323"/>
        <v>1.0765946567927086E+23</v>
      </c>
      <c r="AD165" s="65">
        <f t="shared" si="323"/>
        <v>5.4665740325832423E+24</v>
      </c>
      <c r="AE165" s="65">
        <f t="shared" si="323"/>
        <v>2.5622255334394378E+26</v>
      </c>
      <c r="AF165" s="65">
        <f t="shared" si="323"/>
        <v>1.1151569854422559E+28</v>
      </c>
      <c r="AG165" s="65">
        <f t="shared" si="323"/>
        <v>4.5299422073749738E+29</v>
      </c>
      <c r="AH165" s="65">
        <f t="shared" si="323"/>
        <v>1.7251299503998401E+31</v>
      </c>
      <c r="AI165" s="65">
        <f t="shared" si="323"/>
        <v>6.1833418796326949E+32</v>
      </c>
      <c r="AJ165" s="65">
        <f t="shared" si="323"/>
        <v>2.0931596468506307E+34</v>
      </c>
      <c r="AK165" s="65">
        <f t="shared" si="323"/>
        <v>6.7127672516610263E+35</v>
      </c>
      <c r="AL165" s="65">
        <f t="shared" si="323"/>
        <v>2.0451523814503497E+37</v>
      </c>
      <c r="AM165" s="65">
        <f t="shared" si="272"/>
        <v>1</v>
      </c>
      <c r="AN165" s="65">
        <f t="shared" si="267"/>
        <v>1.3888888888888889E-3</v>
      </c>
      <c r="AO165" s="65">
        <f t="shared" ref="AO165:BH165" si="324">AN165+1/((FACT($B$4-1-AO$10))*(($B$5*$P165)^AO$10))</f>
        <v>1.4025882696768774E-3</v>
      </c>
      <c r="AP165" s="65">
        <f t="shared" si="324"/>
        <v>1.4027008734972619E-3</v>
      </c>
      <c r="AQ165" s="65">
        <f t="shared" si="324"/>
        <v>1.4027016139465166E-3</v>
      </c>
      <c r="AR165" s="65">
        <f t="shared" si="324"/>
        <v>1.4027016175982472E-3</v>
      </c>
      <c r="AS165" s="65">
        <f t="shared" si="324"/>
        <v>1.4027016176102536E-3</v>
      </c>
      <c r="AT165" s="65">
        <f t="shared" si="324"/>
        <v>1.4027016176102734E-3</v>
      </c>
      <c r="AU165" s="65" t="e">
        <f t="shared" si="324"/>
        <v>#NUM!</v>
      </c>
      <c r="AV165" s="65" t="e">
        <f t="shared" si="324"/>
        <v>#NUM!</v>
      </c>
      <c r="AW165" s="65" t="e">
        <f t="shared" si="324"/>
        <v>#NUM!</v>
      </c>
      <c r="AX165" s="65" t="e">
        <f t="shared" si="324"/>
        <v>#NUM!</v>
      </c>
      <c r="AY165" s="65" t="e">
        <f t="shared" si="324"/>
        <v>#NUM!</v>
      </c>
      <c r="AZ165" s="65" t="e">
        <f t="shared" si="324"/>
        <v>#NUM!</v>
      </c>
      <c r="BA165" s="65" t="e">
        <f t="shared" si="324"/>
        <v>#NUM!</v>
      </c>
      <c r="BB165" s="65" t="e">
        <f t="shared" si="324"/>
        <v>#NUM!</v>
      </c>
      <c r="BC165" s="65" t="e">
        <f t="shared" si="324"/>
        <v>#NUM!</v>
      </c>
      <c r="BD165" s="65" t="e">
        <f t="shared" si="324"/>
        <v>#NUM!</v>
      </c>
      <c r="BE165" s="65" t="e">
        <f t="shared" si="324"/>
        <v>#NUM!</v>
      </c>
      <c r="BF165" s="65" t="e">
        <f t="shared" si="324"/>
        <v>#NUM!</v>
      </c>
      <c r="BG165" s="65" t="e">
        <f t="shared" si="324"/>
        <v>#NUM!</v>
      </c>
      <c r="BH165" s="65" t="e">
        <f t="shared" si="324"/>
        <v>#NUM!</v>
      </c>
      <c r="BI165" s="5">
        <f t="shared" si="274"/>
        <v>7.8222068645754881</v>
      </c>
    </row>
    <row r="166" spans="4:61" s="1" customFormat="1">
      <c r="D166" s="5"/>
      <c r="E166" s="5"/>
      <c r="F166" s="5"/>
      <c r="G166" s="5"/>
      <c r="H166" s="5"/>
      <c r="O166" s="3"/>
      <c r="P166" s="65">
        <v>77.5</v>
      </c>
      <c r="Q166" s="65">
        <f t="shared" si="269"/>
        <v>7.3294403103203272E-252</v>
      </c>
      <c r="R166" s="65">
        <f t="shared" si="270"/>
        <v>1</v>
      </c>
      <c r="S166" s="65">
        <f t="shared" ref="S166:AL166" si="325">R166+(($B$5*$P166)^S$10)/FACT(S$10)</f>
        <v>613.25</v>
      </c>
      <c r="T166" s="65">
        <f t="shared" si="325"/>
        <v>188038.28125</v>
      </c>
      <c r="U166" s="65">
        <f t="shared" si="325"/>
        <v>38438363.408854164</v>
      </c>
      <c r="V166" s="65">
        <f t="shared" si="325"/>
        <v>5893128753.2527676</v>
      </c>
      <c r="W166" s="65">
        <f t="shared" si="325"/>
        <v>722799966989.63989</v>
      </c>
      <c r="X166" s="65">
        <f t="shared" si="325"/>
        <v>73877168585360.969</v>
      </c>
      <c r="Y166" s="65">
        <f t="shared" si="325"/>
        <v>6472271766670768</v>
      </c>
      <c r="Z166" s="65">
        <f t="shared" si="325"/>
        <v>4.9614940835139456E+17</v>
      </c>
      <c r="AA166" s="65">
        <f t="shared" si="325"/>
        <v>3.3807796838795518E+19</v>
      </c>
      <c r="AB166" s="65">
        <f t="shared" si="325"/>
        <v>2.0733134107677371E+21</v>
      </c>
      <c r="AC166" s="65">
        <f t="shared" si="325"/>
        <v>1.1559034178603997E+23</v>
      </c>
      <c r="AD166" s="65">
        <f t="shared" si="325"/>
        <v>5.9073237270160759E+24</v>
      </c>
      <c r="AE166" s="65">
        <f t="shared" si="325"/>
        <v>2.7867569027371524E+26</v>
      </c>
      <c r="AF166" s="65">
        <f t="shared" si="325"/>
        <v>1.2207420863003469E+28</v>
      </c>
      <c r="AG166" s="65">
        <f t="shared" si="325"/>
        <v>4.990990363299229E+29</v>
      </c>
      <c r="AH166" s="65">
        <f t="shared" si="325"/>
        <v>1.913031100943126E+31</v>
      </c>
      <c r="AI166" s="65">
        <f t="shared" si="325"/>
        <v>6.9012793045244842E+32</v>
      </c>
      <c r="AJ166" s="65">
        <f t="shared" si="325"/>
        <v>2.351336640289619E+34</v>
      </c>
      <c r="AK166" s="65">
        <f t="shared" si="325"/>
        <v>7.5896219560045819E+35</v>
      </c>
      <c r="AL166" s="65">
        <f t="shared" si="325"/>
        <v>2.3272889479410831E+37</v>
      </c>
      <c r="AM166" s="65">
        <f t="shared" si="272"/>
        <v>1</v>
      </c>
      <c r="AN166" s="65">
        <f t="shared" si="267"/>
        <v>1.3888888888888889E-3</v>
      </c>
      <c r="AO166" s="65">
        <f t="shared" ref="AO166:BH166" si="326">AN166+1/((FACT($B$4-1-AO$10))*(($B$5*$P166)^AO$10))</f>
        <v>1.4024998865750193E-3</v>
      </c>
      <c r="AP166" s="65">
        <f t="shared" si="326"/>
        <v>1.4026110421298263E-3</v>
      </c>
      <c r="AQ166" s="65">
        <f t="shared" si="326"/>
        <v>1.4026117683400661E-3</v>
      </c>
      <c r="AR166" s="65">
        <f t="shared" si="326"/>
        <v>1.4026117718984666E-3</v>
      </c>
      <c r="AS166" s="65">
        <f t="shared" si="326"/>
        <v>1.4026117719100905E-3</v>
      </c>
      <c r="AT166" s="65">
        <f t="shared" si="326"/>
        <v>1.4026117719101096E-3</v>
      </c>
      <c r="AU166" s="65" t="e">
        <f t="shared" si="326"/>
        <v>#NUM!</v>
      </c>
      <c r="AV166" s="65" t="e">
        <f t="shared" si="326"/>
        <v>#NUM!</v>
      </c>
      <c r="AW166" s="65" t="e">
        <f t="shared" si="326"/>
        <v>#NUM!</v>
      </c>
      <c r="AX166" s="65" t="e">
        <f t="shared" si="326"/>
        <v>#NUM!</v>
      </c>
      <c r="AY166" s="65" t="e">
        <f t="shared" si="326"/>
        <v>#NUM!</v>
      </c>
      <c r="AZ166" s="65" t="e">
        <f t="shared" si="326"/>
        <v>#NUM!</v>
      </c>
      <c r="BA166" s="65" t="e">
        <f t="shared" si="326"/>
        <v>#NUM!</v>
      </c>
      <c r="BB166" s="65" t="e">
        <f t="shared" si="326"/>
        <v>#NUM!</v>
      </c>
      <c r="BC166" s="65" t="e">
        <f t="shared" si="326"/>
        <v>#NUM!</v>
      </c>
      <c r="BD166" s="65" t="e">
        <f t="shared" si="326"/>
        <v>#NUM!</v>
      </c>
      <c r="BE166" s="65" t="e">
        <f t="shared" si="326"/>
        <v>#NUM!</v>
      </c>
      <c r="BF166" s="65" t="e">
        <f t="shared" si="326"/>
        <v>#NUM!</v>
      </c>
      <c r="BG166" s="65" t="e">
        <f t="shared" si="326"/>
        <v>#NUM!</v>
      </c>
      <c r="BH166" s="65" t="e">
        <f t="shared" si="326"/>
        <v>#NUM!</v>
      </c>
      <c r="BI166" s="5">
        <f t="shared" si="274"/>
        <v>7.8227079238612083</v>
      </c>
    </row>
    <row r="167" spans="4:61" s="1" customFormat="1">
      <c r="D167" s="5"/>
      <c r="E167" s="5"/>
      <c r="F167" s="5"/>
      <c r="G167" s="5"/>
      <c r="H167" s="5"/>
      <c r="O167" s="3"/>
      <c r="P167" s="66">
        <v>78</v>
      </c>
      <c r="Q167" s="65">
        <f t="shared" si="269"/>
        <v>1.4667801025774997E-253</v>
      </c>
      <c r="R167" s="65">
        <f t="shared" si="270"/>
        <v>1</v>
      </c>
      <c r="S167" s="65">
        <f t="shared" ref="S167:AL167" si="327">R167+(($B$5*$P167)^S$10)/FACT(S$10)</f>
        <v>617.20000000000005</v>
      </c>
      <c r="T167" s="65">
        <f t="shared" si="327"/>
        <v>190468.42000000004</v>
      </c>
      <c r="U167" s="65">
        <f t="shared" si="327"/>
        <v>39185909.008000009</v>
      </c>
      <c r="V167" s="65">
        <f t="shared" si="327"/>
        <v>6046433531.5894022</v>
      </c>
      <c r="W167" s="65">
        <f t="shared" si="327"/>
        <v>746379630538.52136</v>
      </c>
      <c r="X167" s="65">
        <f t="shared" si="327"/>
        <v>76778598963150.437</v>
      </c>
      <c r="Y167" s="65">
        <f t="shared" si="327"/>
        <v>6769786249356789</v>
      </c>
      <c r="Z167" s="65">
        <f t="shared" si="327"/>
        <v>5.2229870052092685E+17</v>
      </c>
      <c r="AA167" s="65">
        <f t="shared" si="327"/>
        <v>3.5818845030981095E+19</v>
      </c>
      <c r="AB167" s="65">
        <f t="shared" si="327"/>
        <v>2.2107920299139368E+21</v>
      </c>
      <c r="AC167" s="65">
        <f t="shared" si="327"/>
        <v>1.2404883535035733E+23</v>
      </c>
      <c r="AD167" s="65">
        <f t="shared" si="327"/>
        <v>6.3804323598551257E+24</v>
      </c>
      <c r="AE167" s="65">
        <f t="shared" si="327"/>
        <v>3.029330114213812E+26</v>
      </c>
      <c r="AF167" s="65">
        <f t="shared" si="327"/>
        <v>1.3355482955543694E+28</v>
      </c>
      <c r="AG167" s="65">
        <f t="shared" si="327"/>
        <v>5.4955423466008835E+29</v>
      </c>
      <c r="AH167" s="65">
        <f t="shared" si="327"/>
        <v>2.1199908659681366E+31</v>
      </c>
      <c r="AI167" s="65">
        <f t="shared" si="327"/>
        <v>7.6971452023015852E+32</v>
      </c>
      <c r="AJ167" s="65">
        <f t="shared" si="327"/>
        <v>2.6393864722992832E+34</v>
      </c>
      <c r="AK167" s="65">
        <f t="shared" si="327"/>
        <v>8.5742551498311689E+35</v>
      </c>
      <c r="AL167" s="65">
        <f t="shared" si="327"/>
        <v>2.6461510659497542E+37</v>
      </c>
      <c r="AM167" s="65">
        <f t="shared" si="272"/>
        <v>1</v>
      </c>
      <c r="AN167" s="65">
        <f t="shared" si="267"/>
        <v>1.3888888888888889E-3</v>
      </c>
      <c r="AO167" s="65">
        <f t="shared" ref="AO167:BH167" si="328">AN167+1/((FACT($B$4-1-AO$10))*(($B$5*$P167)^AO$10))</f>
        <v>1.4024126365898518E-3</v>
      </c>
      <c r="AP167" s="65">
        <f t="shared" si="328"/>
        <v>1.4025223716409793E-3</v>
      </c>
      <c r="AQ167" s="65">
        <f t="shared" si="328"/>
        <v>1.402523083974969E-3</v>
      </c>
      <c r="AR167" s="65">
        <f t="shared" si="328"/>
        <v>1.4025230874430022E-3</v>
      </c>
      <c r="AS167" s="65">
        <f t="shared" si="328"/>
        <v>1.4025230874542584E-3</v>
      </c>
      <c r="AT167" s="65">
        <f t="shared" si="328"/>
        <v>1.4025230874542766E-3</v>
      </c>
      <c r="AU167" s="65" t="e">
        <f t="shared" si="328"/>
        <v>#NUM!</v>
      </c>
      <c r="AV167" s="65" t="e">
        <f t="shared" si="328"/>
        <v>#NUM!</v>
      </c>
      <c r="AW167" s="65" t="e">
        <f t="shared" si="328"/>
        <v>#NUM!</v>
      </c>
      <c r="AX167" s="65" t="e">
        <f t="shared" si="328"/>
        <v>#NUM!</v>
      </c>
      <c r="AY167" s="65" t="e">
        <f t="shared" si="328"/>
        <v>#NUM!</v>
      </c>
      <c r="AZ167" s="65" t="e">
        <f t="shared" si="328"/>
        <v>#NUM!</v>
      </c>
      <c r="BA167" s="65" t="e">
        <f t="shared" si="328"/>
        <v>#NUM!</v>
      </c>
      <c r="BB167" s="65" t="e">
        <f t="shared" si="328"/>
        <v>#NUM!</v>
      </c>
      <c r="BC167" s="65" t="e">
        <f t="shared" si="328"/>
        <v>#NUM!</v>
      </c>
      <c r="BD167" s="65" t="e">
        <f t="shared" si="328"/>
        <v>#NUM!</v>
      </c>
      <c r="BE167" s="65" t="e">
        <f t="shared" si="328"/>
        <v>#NUM!</v>
      </c>
      <c r="BF167" s="65" t="e">
        <f t="shared" si="328"/>
        <v>#NUM!</v>
      </c>
      <c r="BG167" s="65" t="e">
        <f t="shared" si="328"/>
        <v>#NUM!</v>
      </c>
      <c r="BH167" s="65" t="e">
        <f t="shared" si="328"/>
        <v>#NUM!</v>
      </c>
      <c r="BI167" s="5">
        <f t="shared" si="274"/>
        <v>7.823202569975467</v>
      </c>
    </row>
    <row r="168" spans="4:61" s="1" customFormat="1">
      <c r="D168" s="5"/>
      <c r="E168" s="5"/>
      <c r="F168" s="5"/>
      <c r="G168" s="5"/>
      <c r="H168" s="5"/>
      <c r="O168" s="3"/>
      <c r="P168" s="65">
        <v>78.5</v>
      </c>
      <c r="Q168" s="65">
        <f t="shared" si="269"/>
        <v>2.9346217417142088E-255</v>
      </c>
      <c r="R168" s="65">
        <f t="shared" si="270"/>
        <v>1</v>
      </c>
      <c r="S168" s="65">
        <f t="shared" ref="S168:AL168" si="329">R168+(($B$5*$P168)^S$10)/FACT(S$10)</f>
        <v>621.15</v>
      </c>
      <c r="T168" s="65">
        <f t="shared" si="329"/>
        <v>192914.16124999998</v>
      </c>
      <c r="U168" s="65">
        <f t="shared" si="329"/>
        <v>39943084.470145829</v>
      </c>
      <c r="V168" s="65">
        <f t="shared" si="329"/>
        <v>6202710113.7355833</v>
      </c>
      <c r="W168" s="65">
        <f t="shared" si="329"/>
        <v>770570704753.52771</v>
      </c>
      <c r="X168" s="65">
        <f t="shared" si="329"/>
        <v>79774372684064.703</v>
      </c>
      <c r="Y168" s="65">
        <f t="shared" si="329"/>
        <v>7078946915179754</v>
      </c>
      <c r="Z168" s="65">
        <f t="shared" si="329"/>
        <v>5.4964605344376742E+17</v>
      </c>
      <c r="AA168" s="65">
        <f t="shared" si="329"/>
        <v>3.7935533954966389E+19</v>
      </c>
      <c r="AB168" s="65">
        <f t="shared" si="329"/>
        <v>2.356421372167892E+21</v>
      </c>
      <c r="AC168" s="65">
        <f t="shared" si="329"/>
        <v>1.3306632978741749E+23</v>
      </c>
      <c r="AD168" s="65">
        <f t="shared" si="329"/>
        <v>6.8880454717638381E+24</v>
      </c>
      <c r="AE168" s="65">
        <f t="shared" si="329"/>
        <v>3.2912653123304673E+26</v>
      </c>
      <c r="AF168" s="65">
        <f t="shared" si="329"/>
        <v>1.4603140598723014E+28</v>
      </c>
      <c r="AG168" s="65">
        <f t="shared" si="329"/>
        <v>6.047384621956499E+29</v>
      </c>
      <c r="AH168" s="65">
        <f t="shared" si="329"/>
        <v>2.3478014692716533E+31</v>
      </c>
      <c r="AI168" s="65">
        <f t="shared" si="329"/>
        <v>8.5788167671374747E+32</v>
      </c>
      <c r="AJ168" s="65">
        <f t="shared" si="329"/>
        <v>2.9605405621288318E+34</v>
      </c>
      <c r="AK168" s="65">
        <f t="shared" si="329"/>
        <v>9.6790945689644192E+35</v>
      </c>
      <c r="AL168" s="65">
        <f t="shared" si="329"/>
        <v>3.0062372326810773E+37</v>
      </c>
      <c r="AM168" s="65">
        <f t="shared" si="272"/>
        <v>1</v>
      </c>
      <c r="AN168" s="65">
        <f t="shared" si="267"/>
        <v>1.3888888888888889E-3</v>
      </c>
      <c r="AO168" s="65">
        <f t="shared" ref="AO168:BH168" si="330">AN168+1/((FACT($B$4-1-AO$10))*(($B$5*$P168)^AO$10))</f>
        <v>1.4023264980694635E-3</v>
      </c>
      <c r="AP168" s="65">
        <f t="shared" si="330"/>
        <v>1.4024348396737573E-3</v>
      </c>
      <c r="AQ168" s="65">
        <f t="shared" si="330"/>
        <v>1.4024355384827829E-3</v>
      </c>
      <c r="AR168" s="65">
        <f t="shared" si="330"/>
        <v>1.4024355418632991E-3</v>
      </c>
      <c r="AS168" s="65">
        <f t="shared" si="330"/>
        <v>1.4024355418742014E-3</v>
      </c>
      <c r="AT168" s="65">
        <f t="shared" si="330"/>
        <v>1.4024355418742189E-3</v>
      </c>
      <c r="AU168" s="65" t="e">
        <f t="shared" si="330"/>
        <v>#NUM!</v>
      </c>
      <c r="AV168" s="65" t="e">
        <f t="shared" si="330"/>
        <v>#NUM!</v>
      </c>
      <c r="AW168" s="65" t="e">
        <f t="shared" si="330"/>
        <v>#NUM!</v>
      </c>
      <c r="AX168" s="65" t="e">
        <f t="shared" si="330"/>
        <v>#NUM!</v>
      </c>
      <c r="AY168" s="65" t="e">
        <f t="shared" si="330"/>
        <v>#NUM!</v>
      </c>
      <c r="AZ168" s="65" t="e">
        <f t="shared" si="330"/>
        <v>#NUM!</v>
      </c>
      <c r="BA168" s="65" t="e">
        <f t="shared" si="330"/>
        <v>#NUM!</v>
      </c>
      <c r="BB168" s="65" t="e">
        <f t="shared" si="330"/>
        <v>#NUM!</v>
      </c>
      <c r="BC168" s="65" t="e">
        <f t="shared" si="330"/>
        <v>#NUM!</v>
      </c>
      <c r="BD168" s="65" t="e">
        <f t="shared" si="330"/>
        <v>#NUM!</v>
      </c>
      <c r="BE168" s="65" t="e">
        <f t="shared" si="330"/>
        <v>#NUM!</v>
      </c>
      <c r="BF168" s="65" t="e">
        <f t="shared" si="330"/>
        <v>#NUM!</v>
      </c>
      <c r="BG168" s="65" t="e">
        <f t="shared" si="330"/>
        <v>#NUM!</v>
      </c>
      <c r="BH168" s="65" t="e">
        <f t="shared" si="330"/>
        <v>#NUM!</v>
      </c>
      <c r="BI168" s="5">
        <f t="shared" si="274"/>
        <v>7.8236909252591476</v>
      </c>
    </row>
    <row r="169" spans="4:61" s="1" customFormat="1">
      <c r="D169" s="5"/>
      <c r="E169" s="5"/>
      <c r="F169" s="5"/>
      <c r="G169" s="5"/>
      <c r="H169" s="5"/>
      <c r="O169" s="3"/>
      <c r="P169" s="66">
        <v>79</v>
      </c>
      <c r="Q169" s="65">
        <f t="shared" si="269"/>
        <v>5.8699382757047236E-257</v>
      </c>
      <c r="R169" s="65">
        <f t="shared" si="270"/>
        <v>1</v>
      </c>
      <c r="S169" s="65">
        <f t="shared" ref="S169:AL169" si="331">R169+(($B$5*$P169)^S$10)/FACT(S$10)</f>
        <v>625.1</v>
      </c>
      <c r="T169" s="65">
        <f t="shared" si="331"/>
        <v>195375.50500000003</v>
      </c>
      <c r="U169" s="65">
        <f t="shared" si="331"/>
        <v>40709951.425166681</v>
      </c>
      <c r="V169" s="65">
        <f t="shared" si="331"/>
        <v>6361996659.369174</v>
      </c>
      <c r="W169" s="65">
        <f t="shared" si="331"/>
        <v>795385003544.94006</v>
      </c>
      <c r="X169" s="65">
        <f t="shared" si="331"/>
        <v>82866928103092.422</v>
      </c>
      <c r="Y169" s="65">
        <f t="shared" si="331"/>
        <v>7400131220735605</v>
      </c>
      <c r="Z169" s="65">
        <f t="shared" si="331"/>
        <v>5.7823821184972954E+17</v>
      </c>
      <c r="AA169" s="65">
        <f t="shared" si="331"/>
        <v>4.0162687780800299E+19</v>
      </c>
      <c r="AB169" s="65">
        <f t="shared" si="331"/>
        <v>2.5106281853790055E+21</v>
      </c>
      <c r="AC169" s="65">
        <f t="shared" si="331"/>
        <v>1.4267585700820084E+23</v>
      </c>
      <c r="AD169" s="65">
        <f t="shared" si="331"/>
        <v>7.4324357993684597E+24</v>
      </c>
      <c r="AE169" s="65">
        <f t="shared" si="331"/>
        <v>3.5739698810914062E+26</v>
      </c>
      <c r="AF169" s="65">
        <f t="shared" si="331"/>
        <v>1.5958316780718343E+28</v>
      </c>
      <c r="AG169" s="65">
        <f t="shared" si="331"/>
        <v>6.6506058628521186E+29</v>
      </c>
      <c r="AH169" s="65">
        <f t="shared" si="331"/>
        <v>2.5984105986144871E+31</v>
      </c>
      <c r="AI169" s="65">
        <f t="shared" si="331"/>
        <v>9.5549094328334559E+32</v>
      </c>
      <c r="AJ169" s="65">
        <f t="shared" si="331"/>
        <v>3.3183558563126841E+34</v>
      </c>
      <c r="AK169" s="65">
        <f t="shared" si="331"/>
        <v>1.0917907691707233E+36</v>
      </c>
      <c r="AL169" s="65">
        <f t="shared" si="331"/>
        <v>3.412562877618077E+37</v>
      </c>
      <c r="AM169" s="65">
        <f t="shared" si="272"/>
        <v>1</v>
      </c>
      <c r="AN169" s="65">
        <f t="shared" si="267"/>
        <v>1.3888888888888889E-3</v>
      </c>
      <c r="AO169" s="65">
        <f t="shared" ref="AO169:BH169" si="332">AN169+1/((FACT($B$4-1-AO$10))*(($B$5*$P169)^AO$10))</f>
        <v>1.4022414499100927E-3</v>
      </c>
      <c r="AP169" s="65">
        <f t="shared" si="332"/>
        <v>1.4023484244415877E-3</v>
      </c>
      <c r="AQ169" s="65">
        <f t="shared" si="332"/>
        <v>1.4023491100658883E-3</v>
      </c>
      <c r="AR169" s="65">
        <f t="shared" si="332"/>
        <v>1.4023491133616308E-3</v>
      </c>
      <c r="AS169" s="65">
        <f t="shared" si="332"/>
        <v>1.4023491133721925E-3</v>
      </c>
      <c r="AT169" s="65">
        <f t="shared" si="332"/>
        <v>1.4023491133722094E-3</v>
      </c>
      <c r="AU169" s="65" t="e">
        <f t="shared" si="332"/>
        <v>#NUM!</v>
      </c>
      <c r="AV169" s="65" t="e">
        <f t="shared" si="332"/>
        <v>#NUM!</v>
      </c>
      <c r="AW169" s="65" t="e">
        <f t="shared" si="332"/>
        <v>#NUM!</v>
      </c>
      <c r="AX169" s="65" t="e">
        <f t="shared" si="332"/>
        <v>#NUM!</v>
      </c>
      <c r="AY169" s="65" t="e">
        <f t="shared" si="332"/>
        <v>#NUM!</v>
      </c>
      <c r="AZ169" s="65" t="e">
        <f t="shared" si="332"/>
        <v>#NUM!</v>
      </c>
      <c r="BA169" s="65" t="e">
        <f t="shared" si="332"/>
        <v>#NUM!</v>
      </c>
      <c r="BB169" s="65" t="e">
        <f t="shared" si="332"/>
        <v>#NUM!</v>
      </c>
      <c r="BC169" s="65" t="e">
        <f t="shared" si="332"/>
        <v>#NUM!</v>
      </c>
      <c r="BD169" s="65" t="e">
        <f t="shared" si="332"/>
        <v>#NUM!</v>
      </c>
      <c r="BE169" s="65" t="e">
        <f t="shared" si="332"/>
        <v>#NUM!</v>
      </c>
      <c r="BF169" s="65" t="e">
        <f t="shared" si="332"/>
        <v>#NUM!</v>
      </c>
      <c r="BG169" s="65" t="e">
        <f t="shared" si="332"/>
        <v>#NUM!</v>
      </c>
      <c r="BH169" s="65" t="e">
        <f t="shared" si="332"/>
        <v>#NUM!</v>
      </c>
      <c r="BI169" s="5">
        <f t="shared" si="274"/>
        <v>7.824173108961058</v>
      </c>
    </row>
    <row r="170" spans="4:61" s="1" customFormat="1">
      <c r="D170" s="5"/>
      <c r="E170" s="5"/>
      <c r="F170" s="5"/>
      <c r="G170" s="5"/>
      <c r="H170" s="5"/>
      <c r="O170" s="3"/>
      <c r="P170" s="65">
        <v>79.5</v>
      </c>
      <c r="Q170" s="65">
        <f t="shared" si="269"/>
        <v>1.1738444615502229E-258</v>
      </c>
      <c r="R170" s="65">
        <f t="shared" si="270"/>
        <v>1</v>
      </c>
      <c r="S170" s="65">
        <f t="shared" ref="S170:AL170" si="333">R170+(($B$5*$P170)^S$10)/FACT(S$10)</f>
        <v>629.05000000000007</v>
      </c>
      <c r="T170" s="65">
        <f t="shared" si="333"/>
        <v>197852.45125000004</v>
      </c>
      <c r="U170" s="65">
        <f t="shared" si="333"/>
        <v>41486571.502937518</v>
      </c>
      <c r="V170" s="65">
        <f t="shared" si="333"/>
        <v>6524331571.6060247</v>
      </c>
      <c r="W170" s="65">
        <f t="shared" si="333"/>
        <v>820834492034.55493</v>
      </c>
      <c r="X170" s="65">
        <f t="shared" si="333"/>
        <v>86058750538493.75</v>
      </c>
      <c r="Y170" s="65">
        <f t="shared" si="333"/>
        <v>7733726346678308</v>
      </c>
      <c r="Z170" s="65">
        <f t="shared" si="333"/>
        <v>6.0812343056612966E+17</v>
      </c>
      <c r="AA170" s="65">
        <f t="shared" si="333"/>
        <v>4.250531829001352E+19</v>
      </c>
      <c r="AB170" s="65">
        <f t="shared" si="333"/>
        <v>2.6738586414376068E+21</v>
      </c>
      <c r="AC170" s="65">
        <f t="shared" si="333"/>
        <v>1.529121726962418E+23</v>
      </c>
      <c r="AD170" s="65">
        <f t="shared" si="333"/>
        <v>8.0160099345395585E+24</v>
      </c>
      <c r="AE170" s="65">
        <f t="shared" si="333"/>
        <v>3.8789435988266996E+26</v>
      </c>
      <c r="AF170" s="65">
        <f t="shared" si="333"/>
        <v>1.7429508480234337E+28</v>
      </c>
      <c r="AG170" s="65">
        <f t="shared" si="333"/>
        <v>7.3096189169935884E+29</v>
      </c>
      <c r="AH170" s="65">
        <f t="shared" si="333"/>
        <v>2.8739337721747554E+31</v>
      </c>
      <c r="AI170" s="65">
        <f t="shared" si="333"/>
        <v>1.063484069490087E+33</v>
      </c>
      <c r="AJ170" s="65">
        <f t="shared" si="333"/>
        <v>3.7167452335440412E+34</v>
      </c>
      <c r="AK170" s="65">
        <f t="shared" si="333"/>
        <v>1.2305936244107089E+36</v>
      </c>
      <c r="AL170" s="65">
        <f t="shared" si="333"/>
        <v>3.8707158993004333E+37</v>
      </c>
      <c r="AM170" s="65">
        <f t="shared" si="272"/>
        <v>1</v>
      </c>
      <c r="AN170" s="65">
        <f t="shared" si="267"/>
        <v>1.3888888888888889E-3</v>
      </c>
      <c r="AO170" s="65">
        <f t="shared" ref="AO170:BH170" si="334">AN170+1/((FACT($B$4-1-AO$10))*(($B$5*$P170)^AO$10))</f>
        <v>1.4021574715388902E-3</v>
      </c>
      <c r="AP170" s="65">
        <f t="shared" si="334"/>
        <v>1.4022631047102142E-3</v>
      </c>
      <c r="AQ170" s="65">
        <f t="shared" si="334"/>
        <v>1.402263777479397E-3</v>
      </c>
      <c r="AR170" s="65">
        <f t="shared" si="334"/>
        <v>1.4022637806930067E-3</v>
      </c>
      <c r="AS170" s="65">
        <f t="shared" si="334"/>
        <v>1.4022637807032403E-3</v>
      </c>
      <c r="AT170" s="65">
        <f t="shared" si="334"/>
        <v>1.4022637807032565E-3</v>
      </c>
      <c r="AU170" s="65" t="e">
        <f t="shared" si="334"/>
        <v>#NUM!</v>
      </c>
      <c r="AV170" s="65" t="e">
        <f t="shared" si="334"/>
        <v>#NUM!</v>
      </c>
      <c r="AW170" s="65" t="e">
        <f t="shared" si="334"/>
        <v>#NUM!</v>
      </c>
      <c r="AX170" s="65" t="e">
        <f t="shared" si="334"/>
        <v>#NUM!</v>
      </c>
      <c r="AY170" s="65" t="e">
        <f t="shared" si="334"/>
        <v>#NUM!</v>
      </c>
      <c r="AZ170" s="65" t="e">
        <f t="shared" si="334"/>
        <v>#NUM!</v>
      </c>
      <c r="BA170" s="65" t="e">
        <f t="shared" si="334"/>
        <v>#NUM!</v>
      </c>
      <c r="BB170" s="65" t="e">
        <f t="shared" si="334"/>
        <v>#NUM!</v>
      </c>
      <c r="BC170" s="65" t="e">
        <f t="shared" si="334"/>
        <v>#NUM!</v>
      </c>
      <c r="BD170" s="65" t="e">
        <f t="shared" si="334"/>
        <v>#NUM!</v>
      </c>
      <c r="BE170" s="65" t="e">
        <f t="shared" si="334"/>
        <v>#NUM!</v>
      </c>
      <c r="BF170" s="65" t="e">
        <f t="shared" si="334"/>
        <v>#NUM!</v>
      </c>
      <c r="BG170" s="65" t="e">
        <f t="shared" si="334"/>
        <v>#NUM!</v>
      </c>
      <c r="BH170" s="65" t="e">
        <f t="shared" si="334"/>
        <v>#NUM!</v>
      </c>
      <c r="BI170" s="5">
        <f t="shared" si="274"/>
        <v>7.8246492373349943</v>
      </c>
    </row>
    <row r="171" spans="4:61" s="1" customFormat="1">
      <c r="D171" s="5"/>
      <c r="E171" s="5"/>
      <c r="F171" s="5"/>
      <c r="G171" s="5"/>
      <c r="H171" s="5"/>
      <c r="O171" s="3"/>
      <c r="P171" s="66">
        <v>80</v>
      </c>
      <c r="Q171" s="65">
        <f t="shared" si="269"/>
        <v>2.3468455112914425E-260</v>
      </c>
      <c r="R171" s="65">
        <f t="shared" si="270"/>
        <v>1</v>
      </c>
      <c r="S171" s="65">
        <f t="shared" ref="S171:AL171" si="335">R171+(($B$5*$P171)^S$10)/FACT(S$10)</f>
        <v>633</v>
      </c>
      <c r="T171" s="65">
        <f t="shared" si="335"/>
        <v>200345</v>
      </c>
      <c r="U171" s="65">
        <f t="shared" si="335"/>
        <v>42273006.333333336</v>
      </c>
      <c r="V171" s="65">
        <f t="shared" si="335"/>
        <v>6689753497</v>
      </c>
      <c r="W171" s="65">
        <f t="shared" si="335"/>
        <v>846931287517.26672</v>
      </c>
      <c r="X171" s="65">
        <f t="shared" si="335"/>
        <v>89352372870985.359</v>
      </c>
      <c r="Y171" s="65">
        <f t="shared" si="335"/>
        <v>8080129384406961</v>
      </c>
      <c r="Z171" s="65">
        <f t="shared" si="335"/>
        <v>6.3935151329574899E+17</v>
      </c>
      <c r="AA171" s="65">
        <f t="shared" si="335"/>
        <v>4.4968630916847772E+19</v>
      </c>
      <c r="AB171" s="65">
        <f t="shared" si="335"/>
        <v>2.8465790892213356E+21</v>
      </c>
      <c r="AC171" s="65">
        <f t="shared" si="335"/>
        <v>1.6381183451180645E+23</v>
      </c>
      <c r="AD171" s="65">
        <f t="shared" si="335"/>
        <v>8.6413152867679562E+24</v>
      </c>
      <c r="AE171" s="65">
        <f t="shared" si="335"/>
        <v>4.2077840619645154E+26</v>
      </c>
      <c r="AF171" s="65">
        <f t="shared" si="335"/>
        <v>1.9025824224405025E+28</v>
      </c>
      <c r="AG171" s="65">
        <f t="shared" si="335"/>
        <v>8.0291842136492615E+29</v>
      </c>
      <c r="AH171" s="65">
        <f t="shared" si="335"/>
        <v>3.1766676008415512E+31</v>
      </c>
      <c r="AI171" s="65">
        <f t="shared" si="335"/>
        <v>1.1828898992446489E+33</v>
      </c>
      <c r="AJ171" s="65">
        <f t="shared" si="335"/>
        <v>4.1600105292872411E+34</v>
      </c>
      <c r="AK171" s="65">
        <f t="shared" si="335"/>
        <v>1.386004322596701E+36</v>
      </c>
      <c r="AL171" s="65">
        <f t="shared" si="335"/>
        <v>4.3869177589397685E+37</v>
      </c>
      <c r="AM171" s="65">
        <f t="shared" si="272"/>
        <v>1</v>
      </c>
      <c r="AN171" s="65">
        <f t="shared" si="267"/>
        <v>1.3888888888888889E-3</v>
      </c>
      <c r="AO171" s="65">
        <f t="shared" ref="AO171:BH171" si="336">AN171+1/((FACT($B$4-1-AO$10))*(($B$5*$P171)^AO$10))</f>
        <v>1.4020745428973277E-3</v>
      </c>
      <c r="AP171" s="65">
        <f t="shared" si="336"/>
        <v>1.4021788597803058E-3</v>
      </c>
      <c r="AQ171" s="65">
        <f t="shared" si="336"/>
        <v>1.4021795200137423E-3</v>
      </c>
      <c r="AR171" s="65">
        <f t="shared" si="336"/>
        <v>1.4021795231477618E-3</v>
      </c>
      <c r="AS171" s="65">
        <f t="shared" si="336"/>
        <v>1.4021795231576796E-3</v>
      </c>
      <c r="AT171" s="65">
        <f t="shared" si="336"/>
        <v>1.4021795231576953E-3</v>
      </c>
      <c r="AU171" s="65" t="e">
        <f t="shared" si="336"/>
        <v>#NUM!</v>
      </c>
      <c r="AV171" s="65" t="e">
        <f t="shared" si="336"/>
        <v>#NUM!</v>
      </c>
      <c r="AW171" s="65" t="e">
        <f t="shared" si="336"/>
        <v>#NUM!</v>
      </c>
      <c r="AX171" s="65" t="e">
        <f t="shared" si="336"/>
        <v>#NUM!</v>
      </c>
      <c r="AY171" s="65" t="e">
        <f t="shared" si="336"/>
        <v>#NUM!</v>
      </c>
      <c r="AZ171" s="65" t="e">
        <f t="shared" si="336"/>
        <v>#NUM!</v>
      </c>
      <c r="BA171" s="65" t="e">
        <f t="shared" si="336"/>
        <v>#NUM!</v>
      </c>
      <c r="BB171" s="65" t="e">
        <f t="shared" si="336"/>
        <v>#NUM!</v>
      </c>
      <c r="BC171" s="65" t="e">
        <f t="shared" si="336"/>
        <v>#NUM!</v>
      </c>
      <c r="BD171" s="65" t="e">
        <f t="shared" si="336"/>
        <v>#NUM!</v>
      </c>
      <c r="BE171" s="65" t="e">
        <f t="shared" si="336"/>
        <v>#NUM!</v>
      </c>
      <c r="BF171" s="65" t="e">
        <f t="shared" si="336"/>
        <v>#NUM!</v>
      </c>
      <c r="BG171" s="65" t="e">
        <f t="shared" si="336"/>
        <v>#NUM!</v>
      </c>
      <c r="BH171" s="65" t="e">
        <f t="shared" si="336"/>
        <v>#NUM!</v>
      </c>
      <c r="BI171" s="5">
        <f t="shared" si="274"/>
        <v>7.8251194237331898</v>
      </c>
    </row>
    <row r="172" spans="4:61" s="1" customFormat="1">
      <c r="D172" s="5"/>
      <c r="E172" s="5"/>
      <c r="F172" s="5"/>
      <c r="G172" s="5"/>
      <c r="H172" s="5"/>
      <c r="O172" s="3"/>
      <c r="P172" s="65">
        <v>80.5</v>
      </c>
      <c r="Q172" s="65">
        <f t="shared" si="269"/>
        <v>4.690905223718728E-262</v>
      </c>
      <c r="R172" s="65">
        <f t="shared" si="270"/>
        <v>1</v>
      </c>
      <c r="S172" s="65">
        <f t="shared" ref="S172:AL172" si="337">R172+(($B$5*$P172)^S$10)/FACT(S$10)</f>
        <v>636.95000000000005</v>
      </c>
      <c r="T172" s="65">
        <f t="shared" si="337"/>
        <v>202853.15125000005</v>
      </c>
      <c r="U172" s="65">
        <f t="shared" si="337"/>
        <v>43069317.546229176</v>
      </c>
      <c r="V172" s="65">
        <f t="shared" si="337"/>
        <v>6858301325.5429831</v>
      </c>
      <c r="W172" s="65">
        <f t="shared" si="337"/>
        <v>873687660422.65015</v>
      </c>
      <c r="X172" s="65">
        <f t="shared" si="337"/>
        <v>92750376146723.562</v>
      </c>
      <c r="Y172" s="65">
        <f t="shared" si="337"/>
        <v>8439747525127161</v>
      </c>
      <c r="Z172" s="65">
        <f t="shared" si="337"/>
        <v>6.7197385213689088E+17</v>
      </c>
      <c r="AA172" s="65">
        <f t="shared" si="337"/>
        <v>4.7558030944120357E+19</v>
      </c>
      <c r="AB172" s="65">
        <f t="shared" si="337"/>
        <v>3.0292768317088093E+21</v>
      </c>
      <c r="AC172" s="65">
        <f t="shared" si="337"/>
        <v>1.7541328331773643E+23</v>
      </c>
      <c r="AD172" s="65">
        <f t="shared" si="337"/>
        <v>9.3110473603835124E+24</v>
      </c>
      <c r="AE172" s="65">
        <f t="shared" si="337"/>
        <v>4.5621923899961281E+26</v>
      </c>
      <c r="AF172" s="65">
        <f t="shared" si="337"/>
        <v>2.0757023844211603E+28</v>
      </c>
      <c r="AG172" s="65">
        <f t="shared" si="337"/>
        <v>8.8144346975651599E+29</v>
      </c>
      <c r="AH172" s="65">
        <f t="shared" si="337"/>
        <v>3.5091040049627148E+31</v>
      </c>
      <c r="AI172" s="65">
        <f t="shared" si="337"/>
        <v>1.314831801518376E+33</v>
      </c>
      <c r="AJ172" s="65">
        <f t="shared" si="337"/>
        <v>4.6528783871298986E+34</v>
      </c>
      <c r="AK172" s="65">
        <f t="shared" si="337"/>
        <v>1.5598873532806137E+36</v>
      </c>
      <c r="AL172" s="65">
        <f t="shared" si="337"/>
        <v>4.9680906464073314E+37</v>
      </c>
      <c r="AM172" s="65">
        <f t="shared" si="272"/>
        <v>1</v>
      </c>
      <c r="AN172" s="65">
        <f t="shared" si="267"/>
        <v>1.3888888888888889E-3</v>
      </c>
      <c r="AO172" s="65">
        <f t="shared" ref="AO172:BH172" si="338">AN172+1/((FACT($B$4-1-AO$10))*(($B$5*$P172)^AO$10))</f>
        <v>1.4019926444252258E-3</v>
      </c>
      <c r="AP172" s="65">
        <f t="shared" si="338"/>
        <v>1.4020956694707194E-3</v>
      </c>
      <c r="AQ172" s="65">
        <f t="shared" si="338"/>
        <v>1.4020963174779244E-3</v>
      </c>
      <c r="AR172" s="65">
        <f t="shared" si="338"/>
        <v>1.4020963205348025E-3</v>
      </c>
      <c r="AS172" s="65">
        <f t="shared" si="338"/>
        <v>1.4020963205444161E-3</v>
      </c>
      <c r="AT172" s="65">
        <f t="shared" si="338"/>
        <v>1.4020963205444313E-3</v>
      </c>
      <c r="AU172" s="65" t="e">
        <f t="shared" si="338"/>
        <v>#NUM!</v>
      </c>
      <c r="AV172" s="65" t="e">
        <f t="shared" si="338"/>
        <v>#NUM!</v>
      </c>
      <c r="AW172" s="65" t="e">
        <f t="shared" si="338"/>
        <v>#NUM!</v>
      </c>
      <c r="AX172" s="65" t="e">
        <f t="shared" si="338"/>
        <v>#NUM!</v>
      </c>
      <c r="AY172" s="65" t="e">
        <f t="shared" si="338"/>
        <v>#NUM!</v>
      </c>
      <c r="AZ172" s="65" t="e">
        <f t="shared" si="338"/>
        <v>#NUM!</v>
      </c>
      <c r="BA172" s="65" t="e">
        <f t="shared" si="338"/>
        <v>#NUM!</v>
      </c>
      <c r="BB172" s="65" t="e">
        <f t="shared" si="338"/>
        <v>#NUM!</v>
      </c>
      <c r="BC172" s="65" t="e">
        <f t="shared" si="338"/>
        <v>#NUM!</v>
      </c>
      <c r="BD172" s="65" t="e">
        <f t="shared" si="338"/>
        <v>#NUM!</v>
      </c>
      <c r="BE172" s="65" t="e">
        <f t="shared" si="338"/>
        <v>#NUM!</v>
      </c>
      <c r="BF172" s="65" t="e">
        <f t="shared" si="338"/>
        <v>#NUM!</v>
      </c>
      <c r="BG172" s="65" t="e">
        <f t="shared" si="338"/>
        <v>#NUM!</v>
      </c>
      <c r="BH172" s="65" t="e">
        <f t="shared" si="338"/>
        <v>#NUM!</v>
      </c>
      <c r="BI172" s="5">
        <f t="shared" si="274"/>
        <v>7.8255837786962665</v>
      </c>
    </row>
    <row r="173" spans="4:61" s="1" customFormat="1">
      <c r="D173" s="5"/>
      <c r="E173" s="5"/>
      <c r="F173" s="5"/>
      <c r="G173" s="5"/>
      <c r="H173" s="5"/>
      <c r="O173" s="3"/>
      <c r="P173" s="66">
        <v>81</v>
      </c>
      <c r="Q173" s="65">
        <f t="shared" si="269"/>
        <v>9.3740720231833996E-264</v>
      </c>
      <c r="R173" s="65">
        <f t="shared" si="270"/>
        <v>1</v>
      </c>
      <c r="S173" s="65">
        <f t="shared" ref="S173:AL173" si="339">R173+(($B$5*$P173)^S$10)/FACT(S$10)</f>
        <v>640.9</v>
      </c>
      <c r="T173" s="65">
        <f t="shared" si="339"/>
        <v>205376.90499999997</v>
      </c>
      <c r="U173" s="65">
        <f t="shared" si="339"/>
        <v>43875566.771499999</v>
      </c>
      <c r="V173" s="65">
        <f t="shared" si="339"/>
        <v>7030014190.6648359</v>
      </c>
      <c r="W173" s="65">
        <f t="shared" si="339"/>
        <v>901116035276.53394</v>
      </c>
      <c r="X173" s="65">
        <f t="shared" si="339"/>
        <v>96255390184084.469</v>
      </c>
      <c r="Y173" s="65">
        <f t="shared" si="339"/>
        <v>8812998251301540</v>
      </c>
      <c r="Z173" s="65">
        <f t="shared" si="339"/>
        <v>7.0604346785493402E+17</v>
      </c>
      <c r="AA173" s="65">
        <f t="shared" si="339"/>
        <v>5.0279129856673202E+19</v>
      </c>
      <c r="AB173" s="65">
        <f t="shared" si="339"/>
        <v>3.2224609278771541E+21</v>
      </c>
      <c r="AC173" s="65">
        <f t="shared" si="339"/>
        <v>1.8775692752363223E+23</v>
      </c>
      <c r="AD173" s="65">
        <f t="shared" si="339"/>
        <v>1.0028057358742268E+25</v>
      </c>
      <c r="AE173" s="65">
        <f t="shared" si="339"/>
        <v>4.9439792243080432E+26</v>
      </c>
      <c r="AF173" s="65">
        <f t="shared" si="339"/>
        <v>2.2633560540974554E+28</v>
      </c>
      <c r="AG173" s="65">
        <f t="shared" si="339"/>
        <v>9.6709023784805066E+29</v>
      </c>
      <c r="AH173" s="65">
        <f t="shared" si="339"/>
        <v>3.8739454475897923E+31</v>
      </c>
      <c r="AI173" s="65">
        <f t="shared" si="339"/>
        <v>1.4605356824716694E+33</v>
      </c>
      <c r="AJ173" s="65">
        <f t="shared" si="339"/>
        <v>5.2005391587721337E+34</v>
      </c>
      <c r="AK173" s="65">
        <f t="shared" si="339"/>
        <v>1.7543029333650509E+36</v>
      </c>
      <c r="AL173" s="65">
        <f t="shared" si="339"/>
        <v>5.6219312782530706E+37</v>
      </c>
      <c r="AM173" s="65">
        <f t="shared" si="272"/>
        <v>1</v>
      </c>
      <c r="AN173" s="65">
        <f t="shared" si="267"/>
        <v>1.3888888888888889E-3</v>
      </c>
      <c r="AO173" s="65">
        <f t="shared" ref="AO173:BH173" si="340">AN173+1/((FACT($B$4-1-AO$10))*(($B$5*$P173)^AO$10))</f>
        <v>1.4019117570453717E-3</v>
      </c>
      <c r="AP173" s="65">
        <f t="shared" si="340"/>
        <v>1.4020135141023845E-3</v>
      </c>
      <c r="AQ173" s="65">
        <f t="shared" si="340"/>
        <v>1.4020141501833786E-3</v>
      </c>
      <c r="AR173" s="65">
        <f t="shared" si="340"/>
        <v>1.4020141531654743E-3</v>
      </c>
      <c r="AS173" s="65">
        <f t="shared" si="340"/>
        <v>1.4020141531747947E-3</v>
      </c>
      <c r="AT173" s="65">
        <f t="shared" si="340"/>
        <v>1.4020141531748092E-3</v>
      </c>
      <c r="AU173" s="65" t="e">
        <f t="shared" si="340"/>
        <v>#NUM!</v>
      </c>
      <c r="AV173" s="65" t="e">
        <f t="shared" si="340"/>
        <v>#NUM!</v>
      </c>
      <c r="AW173" s="65" t="e">
        <f t="shared" si="340"/>
        <v>#NUM!</v>
      </c>
      <c r="AX173" s="65" t="e">
        <f t="shared" si="340"/>
        <v>#NUM!</v>
      </c>
      <c r="AY173" s="65" t="e">
        <f t="shared" si="340"/>
        <v>#NUM!</v>
      </c>
      <c r="AZ173" s="65" t="e">
        <f t="shared" si="340"/>
        <v>#NUM!</v>
      </c>
      <c r="BA173" s="65" t="e">
        <f t="shared" si="340"/>
        <v>#NUM!</v>
      </c>
      <c r="BB173" s="65" t="e">
        <f t="shared" si="340"/>
        <v>#NUM!</v>
      </c>
      <c r="BC173" s="65" t="e">
        <f t="shared" si="340"/>
        <v>#NUM!</v>
      </c>
      <c r="BD173" s="65" t="e">
        <f t="shared" si="340"/>
        <v>#NUM!</v>
      </c>
      <c r="BE173" s="65" t="e">
        <f t="shared" si="340"/>
        <v>#NUM!</v>
      </c>
      <c r="BF173" s="65" t="e">
        <f t="shared" si="340"/>
        <v>#NUM!</v>
      </c>
      <c r="BG173" s="65" t="e">
        <f t="shared" si="340"/>
        <v>#NUM!</v>
      </c>
      <c r="BH173" s="65" t="e">
        <f t="shared" si="340"/>
        <v>#NUM!</v>
      </c>
      <c r="BI173" s="5">
        <f t="shared" si="274"/>
        <v>7.8260424100398929</v>
      </c>
    </row>
    <row r="174" spans="4:61" s="1" customFormat="1">
      <c r="D174" s="5"/>
      <c r="E174" s="5"/>
      <c r="F174" s="5"/>
      <c r="G174" s="5"/>
      <c r="H174" s="5"/>
      <c r="O174" s="3"/>
      <c r="P174" s="65">
        <v>81.5</v>
      </c>
      <c r="Q174" s="65">
        <f t="shared" si="269"/>
        <v>1.8728397637288694E-265</v>
      </c>
      <c r="R174" s="65">
        <f t="shared" si="270"/>
        <v>1</v>
      </c>
      <c r="S174" s="65">
        <f t="shared" ref="S174:AL174" si="341">R174+(($B$5*$P174)^S$10)/FACT(S$10)</f>
        <v>644.85</v>
      </c>
      <c r="T174" s="65">
        <f t="shared" si="341"/>
        <v>207916.26125000001</v>
      </c>
      <c r="U174" s="65">
        <f t="shared" si="341"/>
        <v>44691815.63902083</v>
      </c>
      <c r="V174" s="65">
        <f t="shared" si="341"/>
        <v>7204931469.2334585</v>
      </c>
      <c r="W174" s="65">
        <f t="shared" si="341"/>
        <v>929228991662.58923</v>
      </c>
      <c r="X174" s="65">
        <f t="shared" si="341"/>
        <v>99870094184244.609</v>
      </c>
      <c r="Y174" s="65">
        <f t="shared" si="341"/>
        <v>9200309530504808</v>
      </c>
      <c r="Z174" s="65">
        <f t="shared" si="341"/>
        <v>7.416150509148791E+17</v>
      </c>
      <c r="AA174" s="65">
        <f t="shared" si="341"/>
        <v>5.3137751855395922E+19</v>
      </c>
      <c r="AB174" s="65">
        <f t="shared" si="341"/>
        <v>3.4266630200119074E+21</v>
      </c>
      <c r="AC174" s="65">
        <f t="shared" si="341"/>
        <v>2.0088523064751833E+23</v>
      </c>
      <c r="AD174" s="65">
        <f t="shared" si="341"/>
        <v>1.0795360127895016E+25</v>
      </c>
      <c r="AE174" s="65">
        <f t="shared" si="341"/>
        <v>5.3550710340426443E+26</v>
      </c>
      <c r="AF174" s="65">
        <f t="shared" si="341"/>
        <v>2.4666625382582152E+28</v>
      </c>
      <c r="AG174" s="65">
        <f t="shared" si="341"/>
        <v>1.0604546589858278E+30</v>
      </c>
      <c r="AH174" s="65">
        <f t="shared" si="341"/>
        <v>4.2741212498701424E+31</v>
      </c>
      <c r="AI174" s="65">
        <f t="shared" si="341"/>
        <v>1.6213386204458125E+33</v>
      </c>
      <c r="AJ174" s="65">
        <f t="shared" si="341"/>
        <v>5.8086890904154006E+34</v>
      </c>
      <c r="AK174" s="65">
        <f t="shared" si="341"/>
        <v>1.9715261455286553E+36</v>
      </c>
      <c r="AL174" s="65">
        <f t="shared" si="341"/>
        <v>6.3569919350027904E+37</v>
      </c>
      <c r="AM174" s="65">
        <f t="shared" si="272"/>
        <v>1</v>
      </c>
      <c r="AN174" s="65">
        <f t="shared" si="267"/>
        <v>1.3888888888888889E-3</v>
      </c>
      <c r="AO174" s="65">
        <f t="shared" ref="AO174:BH174" si="342">AN174+1/((FACT($B$4-1-AO$10))*(($B$5*$P174)^AO$10))</f>
        <v>1.4018318621487062E-3</v>
      </c>
      <c r="AP174" s="65">
        <f t="shared" si="342"/>
        <v>1.4019323744827888E-3</v>
      </c>
      <c r="AQ174" s="65">
        <f t="shared" si="342"/>
        <v>1.4019329989284459E-3</v>
      </c>
      <c r="AR174" s="65">
        <f t="shared" si="342"/>
        <v>1.4019330018380319E-3</v>
      </c>
      <c r="AS174" s="65">
        <f t="shared" si="342"/>
        <v>1.40193300184707E-3</v>
      </c>
      <c r="AT174" s="65">
        <f t="shared" si="342"/>
        <v>1.4019330018470841E-3</v>
      </c>
      <c r="AU174" s="65" t="e">
        <f t="shared" si="342"/>
        <v>#NUM!</v>
      </c>
      <c r="AV174" s="65" t="e">
        <f t="shared" si="342"/>
        <v>#NUM!</v>
      </c>
      <c r="AW174" s="65" t="e">
        <f t="shared" si="342"/>
        <v>#NUM!</v>
      </c>
      <c r="AX174" s="65" t="e">
        <f t="shared" si="342"/>
        <v>#NUM!</v>
      </c>
      <c r="AY174" s="65" t="e">
        <f t="shared" si="342"/>
        <v>#NUM!</v>
      </c>
      <c r="AZ174" s="65" t="e">
        <f t="shared" si="342"/>
        <v>#NUM!</v>
      </c>
      <c r="BA174" s="65" t="e">
        <f t="shared" si="342"/>
        <v>#NUM!</v>
      </c>
      <c r="BB174" s="65" t="e">
        <f t="shared" si="342"/>
        <v>#NUM!</v>
      </c>
      <c r="BC174" s="65" t="e">
        <f t="shared" si="342"/>
        <v>#NUM!</v>
      </c>
      <c r="BD174" s="65" t="e">
        <f t="shared" si="342"/>
        <v>#NUM!</v>
      </c>
      <c r="BE174" s="65" t="e">
        <f t="shared" si="342"/>
        <v>#NUM!</v>
      </c>
      <c r="BF174" s="65" t="e">
        <f t="shared" si="342"/>
        <v>#NUM!</v>
      </c>
      <c r="BG174" s="65" t="e">
        <f t="shared" si="342"/>
        <v>#NUM!</v>
      </c>
      <c r="BH174" s="65" t="e">
        <f t="shared" si="342"/>
        <v>#NUM!</v>
      </c>
      <c r="BI174" s="5">
        <f t="shared" si="274"/>
        <v>7.8264954229382049</v>
      </c>
    </row>
    <row r="175" spans="4:61" s="1" customFormat="1">
      <c r="D175" s="5"/>
      <c r="E175" s="5"/>
      <c r="F175" s="5"/>
      <c r="G175" s="5"/>
      <c r="H175" s="5"/>
      <c r="O175" s="3"/>
      <c r="P175" s="66">
        <v>82</v>
      </c>
      <c r="Q175" s="65">
        <f t="shared" si="269"/>
        <v>3.7408894997135028E-267</v>
      </c>
      <c r="R175" s="65">
        <f t="shared" si="270"/>
        <v>1</v>
      </c>
      <c r="S175" s="65">
        <f t="shared" ref="S175:AL175" si="343">R175+(($B$5*$P175)^S$10)/FACT(S$10)</f>
        <v>648.80000000000007</v>
      </c>
      <c r="T175" s="65">
        <f t="shared" si="343"/>
        <v>210471.22000000003</v>
      </c>
      <c r="U175" s="65">
        <f t="shared" si="343"/>
        <v>45518125.778666675</v>
      </c>
      <c r="V175" s="65">
        <f t="shared" si="343"/>
        <v>7383092781.5547361</v>
      </c>
      <c r="W175" s="65">
        <f t="shared" si="343"/>
        <v>958039265183.90234</v>
      </c>
      <c r="X175" s="65">
        <f t="shared" si="343"/>
        <v>103597217345557.39</v>
      </c>
      <c r="Y175" s="65">
        <f t="shared" si="343"/>
        <v>9602120011697836</v>
      </c>
      <c r="Z175" s="65">
        <f t="shared" si="343"/>
        <v>7.7874500328437363E+17</v>
      </c>
      <c r="AA175" s="65">
        <f t="shared" si="343"/>
        <v>5.6139940534844318E+19</v>
      </c>
      <c r="AB175" s="65">
        <f t="shared" si="343"/>
        <v>3.6424381870692977E+21</v>
      </c>
      <c r="AC175" s="65">
        <f t="shared" si="343"/>
        <v>2.1484280219661648E+23</v>
      </c>
      <c r="AD175" s="65">
        <f t="shared" si="343"/>
        <v>1.1616142452645339E+25</v>
      </c>
      <c r="AE175" s="65">
        <f t="shared" si="343"/>
        <v>5.7975167426500562E+26</v>
      </c>
      <c r="AF175" s="65">
        <f t="shared" si="343"/>
        <v>2.6868194353411224E+28</v>
      </c>
      <c r="AG175" s="65">
        <f t="shared" si="343"/>
        <v>1.1621784055234727E+30</v>
      </c>
      <c r="AH175" s="65">
        <f t="shared" si="343"/>
        <v>4.7128050580271339E+31</v>
      </c>
      <c r="AI175" s="65">
        <f t="shared" si="343"/>
        <v>1.798698167921546E+33</v>
      </c>
      <c r="AJ175" s="65">
        <f t="shared" si="343"/>
        <v>6.4835760502014767E+34</v>
      </c>
      <c r="AK175" s="65">
        <f t="shared" si="343"/>
        <v>2.2140678120823089E+36</v>
      </c>
      <c r="AL175" s="65">
        <f t="shared" si="343"/>
        <v>7.1827693962768049E+37</v>
      </c>
      <c r="AM175" s="65">
        <f t="shared" si="272"/>
        <v>1</v>
      </c>
      <c r="AN175" s="65">
        <f t="shared" si="267"/>
        <v>1.3888888888888889E-3</v>
      </c>
      <c r="AO175" s="65">
        <f t="shared" ref="AO175:BH175" si="344">AN175+1/((FACT($B$4-1-AO$10))*(($B$5*$P175)^AO$10))</f>
        <v>1.4017529415800488E-3</v>
      </c>
      <c r="AP175" s="65">
        <f t="shared" si="344"/>
        <v>1.4018522318910334E-3</v>
      </c>
      <c r="AQ175" s="65">
        <f t="shared" si="344"/>
        <v>1.4018528449834136E-3</v>
      </c>
      <c r="AR175" s="65">
        <f t="shared" si="344"/>
        <v>1.4018528478226806E-3</v>
      </c>
      <c r="AS175" s="65">
        <f t="shared" si="344"/>
        <v>1.4018528478314464E-3</v>
      </c>
      <c r="AT175" s="65">
        <f t="shared" si="344"/>
        <v>1.4018528478314599E-3</v>
      </c>
      <c r="AU175" s="65" t="e">
        <f t="shared" si="344"/>
        <v>#NUM!</v>
      </c>
      <c r="AV175" s="65" t="e">
        <f t="shared" si="344"/>
        <v>#NUM!</v>
      </c>
      <c r="AW175" s="65" t="e">
        <f t="shared" si="344"/>
        <v>#NUM!</v>
      </c>
      <c r="AX175" s="65" t="e">
        <f t="shared" si="344"/>
        <v>#NUM!</v>
      </c>
      <c r="AY175" s="65" t="e">
        <f t="shared" si="344"/>
        <v>#NUM!</v>
      </c>
      <c r="AZ175" s="65" t="e">
        <f t="shared" si="344"/>
        <v>#NUM!</v>
      </c>
      <c r="BA175" s="65" t="e">
        <f t="shared" si="344"/>
        <v>#NUM!</v>
      </c>
      <c r="BB175" s="65" t="e">
        <f t="shared" si="344"/>
        <v>#NUM!</v>
      </c>
      <c r="BC175" s="65" t="e">
        <f t="shared" si="344"/>
        <v>#NUM!</v>
      </c>
      <c r="BD175" s="65" t="e">
        <f t="shared" si="344"/>
        <v>#NUM!</v>
      </c>
      <c r="BE175" s="65" t="e">
        <f t="shared" si="344"/>
        <v>#NUM!</v>
      </c>
      <c r="BF175" s="65" t="e">
        <f t="shared" si="344"/>
        <v>#NUM!</v>
      </c>
      <c r="BG175" s="65" t="e">
        <f t="shared" si="344"/>
        <v>#NUM!</v>
      </c>
      <c r="BH175" s="65" t="e">
        <f t="shared" si="344"/>
        <v>#NUM!</v>
      </c>
      <c r="BI175" s="5">
        <f t="shared" si="274"/>
        <v>7.8269429200042389</v>
      </c>
    </row>
    <row r="176" spans="4:61" s="1" customFormat="1">
      <c r="D176" s="5"/>
      <c r="E176" s="5"/>
      <c r="F176" s="5"/>
      <c r="G176" s="5"/>
      <c r="H176" s="5"/>
      <c r="O176" s="3"/>
      <c r="P176" s="65">
        <v>82.5</v>
      </c>
      <c r="Q176" s="65">
        <f t="shared" si="269"/>
        <v>7.4705444379070815E-269</v>
      </c>
      <c r="R176" s="65">
        <f t="shared" si="270"/>
        <v>1</v>
      </c>
      <c r="S176" s="65">
        <f t="shared" ref="S176:AL176" si="345">R176+(($B$5*$P176)^S$10)/FACT(S$10)</f>
        <v>652.75</v>
      </c>
      <c r="T176" s="65">
        <f t="shared" si="345"/>
        <v>213041.78125</v>
      </c>
      <c r="U176" s="65">
        <f t="shared" si="345"/>
        <v>46354558.8203125</v>
      </c>
      <c r="V176" s="65">
        <f t="shared" si="345"/>
        <v>7564537991.3725586</v>
      </c>
      <c r="W176" s="65">
        <f t="shared" si="345"/>
        <v>987559748424.55786</v>
      </c>
      <c r="X176" s="65">
        <f t="shared" si="345"/>
        <v>107439539481729.31</v>
      </c>
      <c r="Y176" s="65">
        <f t="shared" si="345"/>
        <v>1.0018879223936212E+16</v>
      </c>
      <c r="Z176" s="65">
        <f t="shared" si="345"/>
        <v>8.1749148101683725E+17</v>
      </c>
      <c r="AA176" s="65">
        <f t="shared" si="345"/>
        <v>5.9291965727519425E+19</v>
      </c>
      <c r="AB176" s="65">
        <f t="shared" si="345"/>
        <v>3.870365824743325E+21</v>
      </c>
      <c r="AC176" s="65">
        <f t="shared" si="345"/>
        <v>2.2967649197142983E+23</v>
      </c>
      <c r="AD176" s="65">
        <f t="shared" si="345"/>
        <v>1.2493771718313341E+25</v>
      </c>
      <c r="AE176" s="65">
        <f t="shared" si="345"/>
        <v>6.273494689312625E+26</v>
      </c>
      <c r="AF176" s="65">
        <f t="shared" si="345"/>
        <v>2.9251078087398387E+28</v>
      </c>
      <c r="AG176" s="65">
        <f t="shared" si="345"/>
        <v>1.2729520865597947E+30</v>
      </c>
      <c r="AH176" s="65">
        <f t="shared" si="345"/>
        <v>5.1934335353552567E+31</v>
      </c>
      <c r="AI176" s="65">
        <f t="shared" si="345"/>
        <v>1.9942023673689961E+33</v>
      </c>
      <c r="AJ176" s="65">
        <f t="shared" si="345"/>
        <v>7.2320490693261516E+34</v>
      </c>
      <c r="AK176" s="65">
        <f t="shared" si="345"/>
        <v>2.4846972494511794E+36</v>
      </c>
      <c r="AL176" s="65">
        <f t="shared" si="345"/>
        <v>8.1098024875474839E+37</v>
      </c>
      <c r="AM176" s="65">
        <f t="shared" si="272"/>
        <v>1</v>
      </c>
      <c r="AN176" s="65">
        <f t="shared" si="267"/>
        <v>1.3888888888888889E-3</v>
      </c>
      <c r="AO176" s="65">
        <f t="shared" ref="AO176:BH176" si="346">AN176+1/((FACT($B$4-1-AO$10))*(($B$5*$P176)^AO$10))</f>
        <v>1.4016749776243449E-3</v>
      </c>
      <c r="AP176" s="65">
        <f t="shared" si="346"/>
        <v>1.4017730680634354E-3</v>
      </c>
      <c r="AQ176" s="65">
        <f t="shared" si="346"/>
        <v>1.4017736700761034E-3</v>
      </c>
      <c r="AR176" s="65">
        <f t="shared" si="346"/>
        <v>1.4017736728471628E-3</v>
      </c>
      <c r="AS176" s="65">
        <f t="shared" si="346"/>
        <v>1.4017736728556662E-3</v>
      </c>
      <c r="AT176" s="65">
        <f t="shared" si="346"/>
        <v>1.4017736728556792E-3</v>
      </c>
      <c r="AU176" s="65" t="e">
        <f t="shared" si="346"/>
        <v>#NUM!</v>
      </c>
      <c r="AV176" s="65" t="e">
        <f t="shared" si="346"/>
        <v>#NUM!</v>
      </c>
      <c r="AW176" s="65" t="e">
        <f t="shared" si="346"/>
        <v>#NUM!</v>
      </c>
      <c r="AX176" s="65" t="e">
        <f t="shared" si="346"/>
        <v>#NUM!</v>
      </c>
      <c r="AY176" s="65" t="e">
        <f t="shared" si="346"/>
        <v>#NUM!</v>
      </c>
      <c r="AZ176" s="65" t="e">
        <f t="shared" si="346"/>
        <v>#NUM!</v>
      </c>
      <c r="BA176" s="65" t="e">
        <f t="shared" si="346"/>
        <v>#NUM!</v>
      </c>
      <c r="BB176" s="65" t="e">
        <f t="shared" si="346"/>
        <v>#NUM!</v>
      </c>
      <c r="BC176" s="65" t="e">
        <f t="shared" si="346"/>
        <v>#NUM!</v>
      </c>
      <c r="BD176" s="65" t="e">
        <f t="shared" si="346"/>
        <v>#NUM!</v>
      </c>
      <c r="BE176" s="65" t="e">
        <f t="shared" si="346"/>
        <v>#NUM!</v>
      </c>
      <c r="BF176" s="65" t="e">
        <f t="shared" si="346"/>
        <v>#NUM!</v>
      </c>
      <c r="BG176" s="65" t="e">
        <f t="shared" si="346"/>
        <v>#NUM!</v>
      </c>
      <c r="BH176" s="65" t="e">
        <f t="shared" si="346"/>
        <v>#NUM!</v>
      </c>
      <c r="BI176" s="5">
        <f t="shared" si="274"/>
        <v>7.8273850013673911</v>
      </c>
    </row>
    <row r="177" spans="4:61" s="1" customFormat="1">
      <c r="D177" s="5"/>
      <c r="E177" s="5"/>
      <c r="F177" s="5"/>
      <c r="G177" s="5"/>
      <c r="H177" s="5"/>
      <c r="O177" s="3"/>
      <c r="P177" s="66">
        <v>83</v>
      </c>
      <c r="Q177" s="65">
        <f t="shared" si="269"/>
        <v>1.4915365936555633E-270</v>
      </c>
      <c r="R177" s="65">
        <f t="shared" si="270"/>
        <v>1</v>
      </c>
      <c r="S177" s="65">
        <f t="shared" ref="S177:AL177" si="347">R177+(($B$5*$P177)^S$10)/FACT(S$10)</f>
        <v>656.7</v>
      </c>
      <c r="T177" s="65">
        <f t="shared" si="347"/>
        <v>215627.94500000004</v>
      </c>
      <c r="U177" s="65">
        <f t="shared" si="347"/>
        <v>47201176.393833347</v>
      </c>
      <c r="V177" s="65">
        <f t="shared" si="347"/>
        <v>7749307205.8688393</v>
      </c>
      <c r="W177" s="65">
        <f t="shared" si="347"/>
        <v>1017803491911.2212</v>
      </c>
      <c r="X177" s="65">
        <f t="shared" si="347"/>
        <v>111399891643794.48</v>
      </c>
      <c r="Y177" s="65">
        <f t="shared" si="347"/>
        <v>1.045104777752806E+16</v>
      </c>
      <c r="Z177" s="65">
        <f t="shared" si="347"/>
        <v>8.5791443762431718E+17</v>
      </c>
      <c r="AA177" s="65">
        <f t="shared" si="347"/>
        <v>6.2600330517906506E+19</v>
      </c>
      <c r="AB177" s="65">
        <f t="shared" si="347"/>
        <v>4.11105055290201E+21</v>
      </c>
      <c r="AC177" s="65">
        <f t="shared" si="347"/>
        <v>2.4543548789992538E+23</v>
      </c>
      <c r="AD177" s="65">
        <f t="shared" si="347"/>
        <v>1.343180495193686E+25</v>
      </c>
      <c r="AE177" s="65">
        <f t="shared" si="347"/>
        <v>6.7853199399570755E+26</v>
      </c>
      <c r="AF177" s="65">
        <f t="shared" si="347"/>
        <v>3.1828974419424312E+28</v>
      </c>
      <c r="AG177" s="65">
        <f t="shared" si="347"/>
        <v>1.3935186476429937E+30</v>
      </c>
      <c r="AH177" s="65">
        <f t="shared" si="347"/>
        <v>5.7197263568436387E+31</v>
      </c>
      <c r="AI177" s="65">
        <f t="shared" si="347"/>
        <v>2.2095805308957444E+33</v>
      </c>
      <c r="AJ177" s="65">
        <f t="shared" si="347"/>
        <v>8.0616119885702181E+34</v>
      </c>
      <c r="AK177" s="65">
        <f t="shared" si="347"/>
        <v>2.7864670596197328E+36</v>
      </c>
      <c r="AL177" s="65">
        <f t="shared" si="347"/>
        <v>9.149779011879994E+37</v>
      </c>
      <c r="AM177" s="65">
        <f t="shared" si="272"/>
        <v>1</v>
      </c>
      <c r="AN177" s="65">
        <f t="shared" si="267"/>
        <v>1.3888888888888889E-3</v>
      </c>
      <c r="AO177" s="65">
        <f t="shared" ref="AO177:BH177" si="348">AN177+1/((FACT($B$4-1-AO$10))*(($B$5*$P177)^AO$10))</f>
        <v>1.4015979529934082E-3</v>
      </c>
      <c r="AP177" s="65">
        <f t="shared" si="348"/>
        <v>1.401694865179656E-3</v>
      </c>
      <c r="AQ177" s="65">
        <f t="shared" si="348"/>
        <v>1.4016954563779861E-3</v>
      </c>
      <c r="AR177" s="65">
        <f t="shared" si="348"/>
        <v>1.401695459082874E-3</v>
      </c>
      <c r="AS177" s="65">
        <f t="shared" si="348"/>
        <v>1.4016954590911244E-3</v>
      </c>
      <c r="AT177" s="65">
        <f t="shared" si="348"/>
        <v>1.401695459091137E-3</v>
      </c>
      <c r="AU177" s="65" t="e">
        <f t="shared" si="348"/>
        <v>#NUM!</v>
      </c>
      <c r="AV177" s="65" t="e">
        <f t="shared" si="348"/>
        <v>#NUM!</v>
      </c>
      <c r="AW177" s="65" t="e">
        <f t="shared" si="348"/>
        <v>#NUM!</v>
      </c>
      <c r="AX177" s="65" t="e">
        <f t="shared" si="348"/>
        <v>#NUM!</v>
      </c>
      <c r="AY177" s="65" t="e">
        <f t="shared" si="348"/>
        <v>#NUM!</v>
      </c>
      <c r="AZ177" s="65" t="e">
        <f t="shared" si="348"/>
        <v>#NUM!</v>
      </c>
      <c r="BA177" s="65" t="e">
        <f t="shared" si="348"/>
        <v>#NUM!</v>
      </c>
      <c r="BB177" s="65" t="e">
        <f t="shared" si="348"/>
        <v>#NUM!</v>
      </c>
      <c r="BC177" s="65" t="e">
        <f t="shared" si="348"/>
        <v>#NUM!</v>
      </c>
      <c r="BD177" s="65" t="e">
        <f t="shared" si="348"/>
        <v>#NUM!</v>
      </c>
      <c r="BE177" s="65" t="e">
        <f t="shared" si="348"/>
        <v>#NUM!</v>
      </c>
      <c r="BF177" s="65" t="e">
        <f t="shared" si="348"/>
        <v>#NUM!</v>
      </c>
      <c r="BG177" s="65" t="e">
        <f t="shared" si="348"/>
        <v>#NUM!</v>
      </c>
      <c r="BH177" s="65" t="e">
        <f t="shared" si="348"/>
        <v>#NUM!</v>
      </c>
      <c r="BI177" s="5">
        <f t="shared" si="274"/>
        <v>7.827821764748129</v>
      </c>
    </row>
    <row r="178" spans="4:61" s="1" customFormat="1">
      <c r="D178" s="5"/>
      <c r="E178" s="5"/>
      <c r="F178" s="5"/>
      <c r="G178" s="5"/>
      <c r="H178" s="5"/>
      <c r="O178" s="3"/>
      <c r="P178" s="65">
        <v>83.5</v>
      </c>
      <c r="Q178" s="65">
        <f t="shared" si="269"/>
        <v>2.977289103922955E-272</v>
      </c>
      <c r="R178" s="65">
        <f t="shared" si="270"/>
        <v>1</v>
      </c>
      <c r="S178" s="65">
        <f t="shared" ref="S178:AL178" si="349">R178+(($B$5*$P178)^S$10)/FACT(S$10)</f>
        <v>660.65</v>
      </c>
      <c r="T178" s="65">
        <f t="shared" si="349"/>
        <v>218229.71124999999</v>
      </c>
      <c r="U178" s="65">
        <f t="shared" si="349"/>
        <v>48058040.12910416</v>
      </c>
      <c r="V178" s="65">
        <f t="shared" si="349"/>
        <v>7937440775.6634798</v>
      </c>
      <c r="W178" s="65">
        <f t="shared" si="349"/>
        <v>1048783705074.7136</v>
      </c>
      <c r="X178" s="65">
        <f t="shared" si="349"/>
        <v>115481156745886.12</v>
      </c>
      <c r="Y178" s="65">
        <f t="shared" si="349"/>
        <v>1.0899097567656062E+16</v>
      </c>
      <c r="Z178" s="65">
        <f t="shared" si="349"/>
        <v>9.0007566824976845E+17</v>
      </c>
      <c r="AA178" s="65">
        <f t="shared" si="349"/>
        <v>6.6071778429411484E+19</v>
      </c>
      <c r="AB178" s="65">
        <f t="shared" si="349"/>
        <v>4.3651231510694435E+21</v>
      </c>
      <c r="AC178" s="65">
        <f t="shared" si="349"/>
        <v>2.6217141751125101E+23</v>
      </c>
      <c r="AD178" s="65">
        <f t="shared" si="349"/>
        <v>1.4433998257069066E+25</v>
      </c>
      <c r="AE178" s="65">
        <f t="shared" si="349"/>
        <v>7.3354519631201618E+26</v>
      </c>
      <c r="AF178" s="65">
        <f t="shared" si="349"/>
        <v>3.4616523896093859E+28</v>
      </c>
      <c r="AG178" s="65">
        <f t="shared" si="349"/>
        <v>1.5246769838501668E+30</v>
      </c>
      <c r="AH178" s="65">
        <f t="shared" si="349"/>
        <v>6.295707588439419E+31</v>
      </c>
      <c r="AI178" s="65">
        <f t="shared" si="349"/>
        <v>2.4467148367516803E+33</v>
      </c>
      <c r="AJ178" s="65">
        <f t="shared" si="349"/>
        <v>8.9804815223201973E+34</v>
      </c>
      <c r="AK178" s="65">
        <f t="shared" si="349"/>
        <v>3.1227401267980402E+36</v>
      </c>
      <c r="AL178" s="65">
        <f t="shared" si="349"/>
        <v>1.0315652904081518E+38</v>
      </c>
      <c r="AM178" s="65">
        <f t="shared" si="272"/>
        <v>1</v>
      </c>
      <c r="AN178" s="65">
        <f t="shared" si="267"/>
        <v>1.3888888888888889E-3</v>
      </c>
      <c r="AO178" s="65">
        <f t="shared" ref="AO178:BH178" si="350">AN178+1/((FACT($B$4-1-AO$10))*(($B$5*$P178)^AO$10))</f>
        <v>1.4015218508131417E-3</v>
      </c>
      <c r="AP178" s="65">
        <f t="shared" si="350"/>
        <v>1.4016176058493294E-3</v>
      </c>
      <c r="AQ178" s="65">
        <f t="shared" si="350"/>
        <v>1.4016181864907979E-3</v>
      </c>
      <c r="AR178" s="65">
        <f t="shared" si="350"/>
        <v>1.4016181891314777E-3</v>
      </c>
      <c r="AS178" s="65">
        <f t="shared" si="350"/>
        <v>1.4016181891394841E-3</v>
      </c>
      <c r="AT178" s="65">
        <f t="shared" si="350"/>
        <v>1.4016181891394963E-3</v>
      </c>
      <c r="AU178" s="65" t="e">
        <f t="shared" si="350"/>
        <v>#NUM!</v>
      </c>
      <c r="AV178" s="65" t="e">
        <f t="shared" si="350"/>
        <v>#NUM!</v>
      </c>
      <c r="AW178" s="65" t="e">
        <f t="shared" si="350"/>
        <v>#NUM!</v>
      </c>
      <c r="AX178" s="65" t="e">
        <f t="shared" si="350"/>
        <v>#NUM!</v>
      </c>
      <c r="AY178" s="65" t="e">
        <f t="shared" si="350"/>
        <v>#NUM!</v>
      </c>
      <c r="AZ178" s="65" t="e">
        <f t="shared" si="350"/>
        <v>#NUM!</v>
      </c>
      <c r="BA178" s="65" t="e">
        <f t="shared" si="350"/>
        <v>#NUM!</v>
      </c>
      <c r="BB178" s="65" t="e">
        <f t="shared" si="350"/>
        <v>#NUM!</v>
      </c>
      <c r="BC178" s="65" t="e">
        <f t="shared" si="350"/>
        <v>#NUM!</v>
      </c>
      <c r="BD178" s="65" t="e">
        <f t="shared" si="350"/>
        <v>#NUM!</v>
      </c>
      <c r="BE178" s="65" t="e">
        <f t="shared" si="350"/>
        <v>#NUM!</v>
      </c>
      <c r="BF178" s="65" t="e">
        <f t="shared" si="350"/>
        <v>#NUM!</v>
      </c>
      <c r="BG178" s="65" t="e">
        <f t="shared" si="350"/>
        <v>#NUM!</v>
      </c>
      <c r="BH178" s="65" t="e">
        <f t="shared" si="350"/>
        <v>#NUM!</v>
      </c>
      <c r="BI178" s="5">
        <f t="shared" si="274"/>
        <v>7.8282533055299917</v>
      </c>
    </row>
    <row r="179" spans="4:61" s="1" customFormat="1">
      <c r="D179" s="5"/>
      <c r="E179" s="5"/>
      <c r="F179" s="5"/>
      <c r="G179" s="5"/>
      <c r="H179" s="5"/>
      <c r="O179" s="3"/>
      <c r="P179" s="66">
        <v>84</v>
      </c>
      <c r="Q179" s="65">
        <f t="shared" si="269"/>
        <v>5.9417540103841333E-274</v>
      </c>
      <c r="R179" s="65">
        <f t="shared" si="270"/>
        <v>1</v>
      </c>
      <c r="S179" s="65">
        <f t="shared" ref="S179:AL179" si="351">R179+(($B$5*$P179)^S$10)/FACT(S$10)</f>
        <v>664.6</v>
      </c>
      <c r="T179" s="65">
        <f t="shared" si="351"/>
        <v>220847.08000000002</v>
      </c>
      <c r="U179" s="65">
        <f t="shared" si="351"/>
        <v>48925211.656000003</v>
      </c>
      <c r="V179" s="65">
        <f t="shared" si="351"/>
        <v>8128979294.8144007</v>
      </c>
      <c r="W179" s="65">
        <f t="shared" si="351"/>
        <v>1080513757211.5974</v>
      </c>
      <c r="X179" s="65">
        <f t="shared" si="351"/>
        <v>119686270194807.8</v>
      </c>
      <c r="Y179" s="65">
        <f t="shared" si="351"/>
        <v>1.1363511980478926E+16</v>
      </c>
      <c r="Z179" s="65">
        <f t="shared" si="351"/>
        <v>9.4403885464854669E+17</v>
      </c>
      <c r="AA179" s="65">
        <f t="shared" si="351"/>
        <v>6.9713300787374072E+19</v>
      </c>
      <c r="AB179" s="65">
        <f t="shared" si="351"/>
        <v>4.6332415226430405E+21</v>
      </c>
      <c r="AC179" s="65">
        <f t="shared" si="351"/>
        <v>2.7993845316113573E+23</v>
      </c>
      <c r="AD179" s="65">
        <f t="shared" si="351"/>
        <v>1.5504316656769782E+25</v>
      </c>
      <c r="AE179" s="65">
        <f t="shared" si="351"/>
        <v>7.9265026865020814E+26</v>
      </c>
      <c r="AF179" s="65">
        <f t="shared" si="351"/>
        <v>3.7629368393139186E+28</v>
      </c>
      <c r="AG179" s="65">
        <f t="shared" si="351"/>
        <v>1.6672857782205316E+30</v>
      </c>
      <c r="AH179" s="65">
        <f t="shared" si="351"/>
        <v>6.925728537581164E+31</v>
      </c>
      <c r="AI179" s="65">
        <f t="shared" si="351"/>
        <v>2.7076527990794271E+33</v>
      </c>
      <c r="AJ179" s="65">
        <f t="shared" si="351"/>
        <v>9.9976500737619391E+34</v>
      </c>
      <c r="AK179" s="65">
        <f t="shared" si="351"/>
        <v>3.4972190003173619E+36</v>
      </c>
      <c r="AL179" s="65">
        <f t="shared" si="351"/>
        <v>1.1621772513637323E+38</v>
      </c>
      <c r="AM179" s="65">
        <f t="shared" si="272"/>
        <v>1</v>
      </c>
      <c r="AN179" s="65">
        <f t="shared" si="267"/>
        <v>1.3888888888888889E-3</v>
      </c>
      <c r="AO179" s="65">
        <f t="shared" ref="AO179:BH179" si="352">AN179+1/((FACT($B$4-1-AO$10))*(($B$5*$P179)^AO$10))</f>
        <v>1.4014466546112116E-3</v>
      </c>
      <c r="AP179" s="65">
        <f t="shared" si="352"/>
        <v>1.4015412730991736E-3</v>
      </c>
      <c r="AQ179" s="65">
        <f t="shared" si="352"/>
        <v>1.4015418434336398E-3</v>
      </c>
      <c r="AR179" s="65">
        <f t="shared" si="352"/>
        <v>1.4015418460120053E-3</v>
      </c>
      <c r="AS179" s="65">
        <f t="shared" si="352"/>
        <v>1.4015418460197762E-3</v>
      </c>
      <c r="AT179" s="65">
        <f t="shared" si="352"/>
        <v>1.4015418460197879E-3</v>
      </c>
      <c r="AU179" s="65" t="e">
        <f t="shared" si="352"/>
        <v>#NUM!</v>
      </c>
      <c r="AV179" s="65" t="e">
        <f t="shared" si="352"/>
        <v>#NUM!</v>
      </c>
      <c r="AW179" s="65" t="e">
        <f t="shared" si="352"/>
        <v>#NUM!</v>
      </c>
      <c r="AX179" s="65" t="e">
        <f t="shared" si="352"/>
        <v>#NUM!</v>
      </c>
      <c r="AY179" s="65" t="e">
        <f t="shared" si="352"/>
        <v>#NUM!</v>
      </c>
      <c r="AZ179" s="65" t="e">
        <f t="shared" si="352"/>
        <v>#NUM!</v>
      </c>
      <c r="BA179" s="65" t="e">
        <f t="shared" si="352"/>
        <v>#NUM!</v>
      </c>
      <c r="BB179" s="65" t="e">
        <f t="shared" si="352"/>
        <v>#NUM!</v>
      </c>
      <c r="BC179" s="65" t="e">
        <f t="shared" si="352"/>
        <v>#NUM!</v>
      </c>
      <c r="BD179" s="65" t="e">
        <f t="shared" si="352"/>
        <v>#NUM!</v>
      </c>
      <c r="BE179" s="65" t="e">
        <f t="shared" si="352"/>
        <v>#NUM!</v>
      </c>
      <c r="BF179" s="65" t="e">
        <f t="shared" si="352"/>
        <v>#NUM!</v>
      </c>
      <c r="BG179" s="65" t="e">
        <f t="shared" si="352"/>
        <v>#NUM!</v>
      </c>
      <c r="BH179" s="65" t="e">
        <f t="shared" si="352"/>
        <v>#NUM!</v>
      </c>
      <c r="BI179" s="5">
        <f t="shared" si="274"/>
        <v>7.8286797168290256</v>
      </c>
    </row>
    <row r="180" spans="4:61" s="1" customFormat="1">
      <c r="D180" s="5"/>
      <c r="E180" s="5"/>
      <c r="F180" s="5"/>
      <c r="G180" s="5"/>
      <c r="H180" s="5"/>
      <c r="O180" s="3"/>
      <c r="P180" s="65">
        <v>84.5</v>
      </c>
      <c r="Q180" s="65">
        <f t="shared" si="269"/>
        <v>1.1855394272069027E-275</v>
      </c>
      <c r="R180" s="65">
        <f t="shared" si="270"/>
        <v>1</v>
      </c>
      <c r="S180" s="65">
        <f t="shared" ref="S180:AL180" si="353">R180+(($B$5*$P180)^S$10)/FACT(S$10)</f>
        <v>668.55000000000007</v>
      </c>
      <c r="T180" s="65">
        <f t="shared" si="353"/>
        <v>223480.05125000005</v>
      </c>
      <c r="U180" s="65">
        <f t="shared" si="353"/>
        <v>49802752.604395859</v>
      </c>
      <c r="V180" s="65">
        <f t="shared" si="353"/>
        <v>8323963600.8175259</v>
      </c>
      <c r="W180" s="65">
        <f t="shared" si="353"/>
        <v>1113007178445.7527</v>
      </c>
      <c r="X180" s="65">
        <f t="shared" si="353"/>
        <v>124018220523401.84</v>
      </c>
      <c r="Y180" s="65">
        <f t="shared" si="353"/>
        <v>1.1844786101727038E+16</v>
      </c>
      <c r="Z180" s="65">
        <f t="shared" si="353"/>
        <v>9.898696109889129E+17</v>
      </c>
      <c r="AA180" s="65">
        <f t="shared" si="353"/>
        <v>7.3532144261371249E+19</v>
      </c>
      <c r="AB180" s="65">
        <f t="shared" si="353"/>
        <v>4.9160916885476443E+21</v>
      </c>
      <c r="AC180" s="65">
        <f t="shared" si="353"/>
        <v>2.9879342112384787E+23</v>
      </c>
      <c r="AD180" s="65">
        <f t="shared" si="353"/>
        <v>1.664694435983507E+25</v>
      </c>
      <c r="AE180" s="65">
        <f t="shared" si="353"/>
        <v>8.5612449506265645E+26</v>
      </c>
      <c r="AF180" s="65">
        <f t="shared" si="353"/>
        <v>4.0884212993038979E+28</v>
      </c>
      <c r="AG180" s="65">
        <f t="shared" si="353"/>
        <v>1.8222675781146457E+30</v>
      </c>
      <c r="AH180" s="65">
        <f t="shared" si="353"/>
        <v>7.614492166479768E+31</v>
      </c>
      <c r="AI180" s="65">
        <f t="shared" si="353"/>
        <v>2.994620670815696E+33</v>
      </c>
      <c r="AJ180" s="65">
        <f t="shared" si="353"/>
        <v>1.1122953657890917E+35</v>
      </c>
      <c r="AK180" s="65">
        <f t="shared" si="353"/>
        <v>3.9139778583919512E+36</v>
      </c>
      <c r="AL180" s="65">
        <f t="shared" si="353"/>
        <v>1.3084020996970678E+38</v>
      </c>
      <c r="AM180" s="65">
        <f t="shared" si="272"/>
        <v>1</v>
      </c>
      <c r="AN180" s="65">
        <f t="shared" si="267"/>
        <v>1.3888888888888889E-3</v>
      </c>
      <c r="AO180" s="65">
        <f t="shared" ref="AO180:BH180" si="354">AN180+1/((FACT($B$4-1-AO$10))*(($B$5*$P180)^AO$10))</f>
        <v>1.4013723483051624E-3</v>
      </c>
      <c r="AP180" s="65">
        <f t="shared" si="354"/>
        <v>1.401465850360561E-3</v>
      </c>
      <c r="AQ180" s="65">
        <f t="shared" si="354"/>
        <v>1.4014664106305357E-3</v>
      </c>
      <c r="AR180" s="65">
        <f t="shared" si="354"/>
        <v>1.4014664131484144E-3</v>
      </c>
      <c r="AS180" s="65">
        <f t="shared" si="354"/>
        <v>1.4014664131559581E-3</v>
      </c>
      <c r="AT180" s="65">
        <f t="shared" si="354"/>
        <v>1.4014664131559694E-3</v>
      </c>
      <c r="AU180" s="65" t="e">
        <f t="shared" si="354"/>
        <v>#NUM!</v>
      </c>
      <c r="AV180" s="65" t="e">
        <f t="shared" si="354"/>
        <v>#NUM!</v>
      </c>
      <c r="AW180" s="65" t="e">
        <f t="shared" si="354"/>
        <v>#NUM!</v>
      </c>
      <c r="AX180" s="65" t="e">
        <f t="shared" si="354"/>
        <v>#NUM!</v>
      </c>
      <c r="AY180" s="65" t="e">
        <f t="shared" si="354"/>
        <v>#NUM!</v>
      </c>
      <c r="AZ180" s="65" t="e">
        <f t="shared" si="354"/>
        <v>#NUM!</v>
      </c>
      <c r="BA180" s="65" t="e">
        <f t="shared" si="354"/>
        <v>#NUM!</v>
      </c>
      <c r="BB180" s="65" t="e">
        <f t="shared" si="354"/>
        <v>#NUM!</v>
      </c>
      <c r="BC180" s="65" t="e">
        <f t="shared" si="354"/>
        <v>#NUM!</v>
      </c>
      <c r="BD180" s="65" t="e">
        <f t="shared" si="354"/>
        <v>#NUM!</v>
      </c>
      <c r="BE180" s="65" t="e">
        <f t="shared" si="354"/>
        <v>#NUM!</v>
      </c>
      <c r="BF180" s="65" t="e">
        <f t="shared" si="354"/>
        <v>#NUM!</v>
      </c>
      <c r="BG180" s="65" t="e">
        <f t="shared" si="354"/>
        <v>#NUM!</v>
      </c>
      <c r="BH180" s="65" t="e">
        <f t="shared" si="354"/>
        <v>#NUM!</v>
      </c>
      <c r="BI180" s="5">
        <f t="shared" si="274"/>
        <v>7.8291010895607691</v>
      </c>
    </row>
    <row r="181" spans="4:61" s="1" customFormat="1">
      <c r="D181" s="5"/>
      <c r="E181" s="5"/>
      <c r="F181" s="5"/>
      <c r="G181" s="5"/>
      <c r="H181" s="5"/>
      <c r="O181" s="3"/>
      <c r="P181" s="66">
        <v>85</v>
      </c>
      <c r="Q181" s="65">
        <f t="shared" si="269"/>
        <v>2.3649725203954468E-277</v>
      </c>
      <c r="R181" s="65">
        <f t="shared" si="270"/>
        <v>1</v>
      </c>
      <c r="S181" s="65">
        <f t="shared" ref="S181:AL181" si="355">R181+(($B$5*$P181)^S$10)/FACT(S$10)</f>
        <v>672.5</v>
      </c>
      <c r="T181" s="65">
        <f t="shared" si="355"/>
        <v>226128.625</v>
      </c>
      <c r="U181" s="65">
        <f t="shared" si="355"/>
        <v>50690724.604166664</v>
      </c>
      <c r="V181" s="65">
        <f t="shared" si="355"/>
        <v>8522434774.6067715</v>
      </c>
      <c r="W181" s="65">
        <f t="shared" si="355"/>
        <v>1146277660689.9565</v>
      </c>
      <c r="X181" s="65">
        <f t="shared" si="355"/>
        <v>128480050027716.17</v>
      </c>
      <c r="Y181" s="65">
        <f t="shared" si="355"/>
        <v>1.2343426927807446E+16</v>
      </c>
      <c r="Z181" s="65">
        <f t="shared" si="355"/>
        <v>1.0376355304814437E+18</v>
      </c>
      <c r="AA181" s="65">
        <f t="shared" si="355"/>
        <v>7.7535818590066639E+19</v>
      </c>
      <c r="AB181" s="65">
        <f t="shared" si="355"/>
        <v>5.2143888110412125E+21</v>
      </c>
      <c r="AC181" s="65">
        <f t="shared" si="355"/>
        <v>3.1879591466839981E+23</v>
      </c>
      <c r="AD181" s="65">
        <f t="shared" si="355"/>
        <v>1.7866295465769755E+25</v>
      </c>
      <c r="AE181" s="65">
        <f t="shared" si="355"/>
        <v>9.2426213766304362E+26</v>
      </c>
      <c r="AF181" s="65">
        <f t="shared" si="355"/>
        <v>4.4398891283053713E+28</v>
      </c>
      <c r="AG181" s="65">
        <f t="shared" si="355"/>
        <v>1.9906131226917095E+30</v>
      </c>
      <c r="AH181" s="65">
        <f t="shared" si="355"/>
        <v>8.3670791647123738E+31</v>
      </c>
      <c r="AI181" s="65">
        <f t="shared" si="355"/>
        <v>3.3100378433621886E+33</v>
      </c>
      <c r="AJ181" s="65">
        <f t="shared" si="355"/>
        <v>1.2367145313373254E+35</v>
      </c>
      <c r="AK181" s="65">
        <f t="shared" si="355"/>
        <v>4.377497261948663E+36</v>
      </c>
      <c r="AL181" s="65">
        <f t="shared" si="355"/>
        <v>1.4719969879290997E+38</v>
      </c>
      <c r="AM181" s="65">
        <f t="shared" si="272"/>
        <v>1</v>
      </c>
      <c r="AN181" s="65">
        <f t="shared" si="267"/>
        <v>1.3888888888888889E-3</v>
      </c>
      <c r="AO181" s="65">
        <f t="shared" ref="AO181:BH181" si="356">AN181+1/((FACT($B$4-1-AO$10))*(($B$5*$P181)^AO$10))</f>
        <v>1.4012989161909491E-3</v>
      </c>
      <c r="AP181" s="65">
        <f t="shared" si="356"/>
        <v>1.4013913214575319E-3</v>
      </c>
      <c r="AQ181" s="65">
        <f t="shared" si="356"/>
        <v>1.4013918718984348E-3</v>
      </c>
      <c r="AR181" s="65">
        <f t="shared" si="356"/>
        <v>1.4013918743575901E-3</v>
      </c>
      <c r="AS181" s="65">
        <f t="shared" si="356"/>
        <v>1.4013918743649146E-3</v>
      </c>
      <c r="AT181" s="65">
        <f t="shared" si="356"/>
        <v>1.4013918743649254E-3</v>
      </c>
      <c r="AU181" s="65" t="e">
        <f t="shared" si="356"/>
        <v>#NUM!</v>
      </c>
      <c r="AV181" s="65" t="e">
        <f t="shared" si="356"/>
        <v>#NUM!</v>
      </c>
      <c r="AW181" s="65" t="e">
        <f t="shared" si="356"/>
        <v>#NUM!</v>
      </c>
      <c r="AX181" s="65" t="e">
        <f t="shared" si="356"/>
        <v>#NUM!</v>
      </c>
      <c r="AY181" s="65" t="e">
        <f t="shared" si="356"/>
        <v>#NUM!</v>
      </c>
      <c r="AZ181" s="65" t="e">
        <f t="shared" si="356"/>
        <v>#NUM!</v>
      </c>
      <c r="BA181" s="65" t="e">
        <f t="shared" si="356"/>
        <v>#NUM!</v>
      </c>
      <c r="BB181" s="65" t="e">
        <f t="shared" si="356"/>
        <v>#NUM!</v>
      </c>
      <c r="BC181" s="65" t="e">
        <f t="shared" si="356"/>
        <v>#NUM!</v>
      </c>
      <c r="BD181" s="65" t="e">
        <f t="shared" si="356"/>
        <v>#NUM!</v>
      </c>
      <c r="BE181" s="65" t="e">
        <f t="shared" si="356"/>
        <v>#NUM!</v>
      </c>
      <c r="BF181" s="65" t="e">
        <f t="shared" si="356"/>
        <v>#NUM!</v>
      </c>
      <c r="BG181" s="65" t="e">
        <f t="shared" si="356"/>
        <v>#NUM!</v>
      </c>
      <c r="BH181" s="65" t="e">
        <f t="shared" si="356"/>
        <v>#NUM!</v>
      </c>
      <c r="BI181" s="5">
        <f t="shared" si="274"/>
        <v>7.8295175125048795</v>
      </c>
    </row>
    <row r="182" spans="4:61" s="1" customFormat="1">
      <c r="D182" s="5"/>
      <c r="E182" s="5"/>
      <c r="F182" s="5"/>
      <c r="G182" s="5"/>
      <c r="H182" s="5"/>
      <c r="O182" s="3"/>
      <c r="P182" s="65">
        <v>85.5</v>
      </c>
      <c r="Q182" s="65">
        <f t="shared" si="269"/>
        <v>4.716784442712194E-279</v>
      </c>
      <c r="R182" s="65">
        <f t="shared" si="270"/>
        <v>1</v>
      </c>
      <c r="S182" s="65">
        <f t="shared" ref="S182:AL182" si="357">R182+(($B$5*$P182)^S$10)/FACT(S$10)</f>
        <v>676.45</v>
      </c>
      <c r="T182" s="65">
        <f t="shared" si="357"/>
        <v>228792.80125000005</v>
      </c>
      <c r="U182" s="65">
        <f t="shared" si="357"/>
        <v>51589189.285187513</v>
      </c>
      <c r="V182" s="65">
        <f t="shared" si="357"/>
        <v>8724434140.5540867</v>
      </c>
      <c r="W182" s="65">
        <f t="shared" si="357"/>
        <v>1180339058607.4697</v>
      </c>
      <c r="X182" s="65">
        <f t="shared" si="357"/>
        <v>133074855407970.52</v>
      </c>
      <c r="Y182" s="65">
        <f t="shared" si="357"/>
        <v>1.2859953579433294E+16</v>
      </c>
      <c r="Z182" s="65">
        <f t="shared" si="357"/>
        <v>1.0874062328472966E+18</v>
      </c>
      <c r="AA182" s="65">
        <f t="shared" si="357"/>
        <v>8.1732104491900453E+19</v>
      </c>
      <c r="AB182" s="65">
        <f t="shared" si="357"/>
        <v>5.5288782483996447E+21</v>
      </c>
      <c r="AC182" s="65">
        <f t="shared" si="357"/>
        <v>3.4000841123953478E+23</v>
      </c>
      <c r="AD182" s="65">
        <f t="shared" si="357"/>
        <v>1.9167025124478056E+25</v>
      </c>
      <c r="AE182" s="65">
        <f t="shared" si="357"/>
        <v>9.9737536658270581E+26</v>
      </c>
      <c r="AF182" s="65">
        <f t="shared" si="357"/>
        <v>4.8192434240722705E+28</v>
      </c>
      <c r="AG182" s="65">
        <f t="shared" si="357"/>
        <v>2.1733859353432471E+30</v>
      </c>
      <c r="AH182" s="65">
        <f t="shared" si="357"/>
        <v>9.188975783032451E+31</v>
      </c>
      <c r="AI182" s="65">
        <f t="shared" si="357"/>
        <v>3.6565323105635654E+33</v>
      </c>
      <c r="AJ182" s="65">
        <f t="shared" si="357"/>
        <v>1.3741974410187845E+35</v>
      </c>
      <c r="AK182" s="65">
        <f t="shared" si="357"/>
        <v>4.8927019232831232E+36</v>
      </c>
      <c r="AL182" s="65">
        <f t="shared" si="357"/>
        <v>1.6549046931968172E+38</v>
      </c>
      <c r="AM182" s="65">
        <f t="shared" si="272"/>
        <v>1</v>
      </c>
      <c r="AN182" s="65">
        <f t="shared" si="267"/>
        <v>1.3888888888888889E-3</v>
      </c>
      <c r="AO182" s="65">
        <f t="shared" ref="AO182:BH182" si="358">AN182+1/((FACT($B$4-1-AO$10))*(($B$5*$P182)^AO$10))</f>
        <v>1.4012263429318726E-3</v>
      </c>
      <c r="AP182" s="65">
        <f t="shared" si="358"/>
        <v>1.4013176705952302E-3</v>
      </c>
      <c r="AQ182" s="65">
        <f t="shared" si="358"/>
        <v>1.401318211435638E-3</v>
      </c>
      <c r="AR182" s="65">
        <f t="shared" si="358"/>
        <v>1.4013182138377718E-3</v>
      </c>
      <c r="AS182" s="65">
        <f t="shared" si="358"/>
        <v>1.4013182138448844E-3</v>
      </c>
      <c r="AT182" s="65">
        <f t="shared" si="358"/>
        <v>1.4013182138448951E-3</v>
      </c>
      <c r="AU182" s="65" t="e">
        <f t="shared" si="358"/>
        <v>#NUM!</v>
      </c>
      <c r="AV182" s="65" t="e">
        <f t="shared" si="358"/>
        <v>#NUM!</v>
      </c>
      <c r="AW182" s="65" t="e">
        <f t="shared" si="358"/>
        <v>#NUM!</v>
      </c>
      <c r="AX182" s="65" t="e">
        <f t="shared" si="358"/>
        <v>#NUM!</v>
      </c>
      <c r="AY182" s="65" t="e">
        <f t="shared" si="358"/>
        <v>#NUM!</v>
      </c>
      <c r="AZ182" s="65" t="e">
        <f t="shared" si="358"/>
        <v>#NUM!</v>
      </c>
      <c r="BA182" s="65" t="e">
        <f t="shared" si="358"/>
        <v>#NUM!</v>
      </c>
      <c r="BB182" s="65" t="e">
        <f t="shared" si="358"/>
        <v>#NUM!</v>
      </c>
      <c r="BC182" s="65" t="e">
        <f t="shared" si="358"/>
        <v>#NUM!</v>
      </c>
      <c r="BD182" s="65" t="e">
        <f t="shared" si="358"/>
        <v>#NUM!</v>
      </c>
      <c r="BE182" s="65" t="e">
        <f t="shared" si="358"/>
        <v>#NUM!</v>
      </c>
      <c r="BF182" s="65" t="e">
        <f t="shared" si="358"/>
        <v>#NUM!</v>
      </c>
      <c r="BG182" s="65" t="e">
        <f t="shared" si="358"/>
        <v>#NUM!</v>
      </c>
      <c r="BH182" s="65" t="e">
        <f t="shared" si="358"/>
        <v>#NUM!</v>
      </c>
      <c r="BI182" s="5">
        <f t="shared" si="274"/>
        <v>7.829929072367487</v>
      </c>
    </row>
    <row r="183" spans="4:61" s="1" customFormat="1">
      <c r="D183" s="5"/>
      <c r="E183" s="5"/>
      <c r="F183" s="5"/>
      <c r="G183" s="5"/>
      <c r="H183" s="5"/>
      <c r="O183" s="3"/>
      <c r="P183" s="66">
        <v>86</v>
      </c>
      <c r="Q183" s="65">
        <f t="shared" si="269"/>
        <v>9.4053907895896889E-281</v>
      </c>
      <c r="R183" s="65">
        <f t="shared" si="270"/>
        <v>1</v>
      </c>
      <c r="S183" s="65">
        <f t="shared" ref="S183:AL183" si="359">R183+(($B$5*$P183)^S$10)/FACT(S$10)</f>
        <v>680.4</v>
      </c>
      <c r="T183" s="65">
        <f t="shared" si="359"/>
        <v>231472.58</v>
      </c>
      <c r="U183" s="65">
        <f t="shared" si="359"/>
        <v>52498208.277333327</v>
      </c>
      <c r="V183" s="65">
        <f t="shared" si="359"/>
        <v>8930003266.4694004</v>
      </c>
      <c r="W183" s="65">
        <f t="shared" si="359"/>
        <v>1215205390573.6074</v>
      </c>
      <c r="X183" s="65">
        <f t="shared" si="359"/>
        <v>137805788413318.52</v>
      </c>
      <c r="Y183" s="65">
        <f t="shared" si="359"/>
        <v>1.3394897517792302E+16</v>
      </c>
      <c r="Z183" s="65">
        <f t="shared" si="359"/>
        <v>1.1392534126353024E+18</v>
      </c>
      <c r="AA183" s="65">
        <f t="shared" si="359"/>
        <v>8.6129061764950458E+19</v>
      </c>
      <c r="AB183" s="65">
        <f t="shared" si="359"/>
        <v>5.8603366412212419E+21</v>
      </c>
      <c r="AC183" s="65">
        <f t="shared" si="359"/>
        <v>3.6249639386691249E+23</v>
      </c>
      <c r="AD183" s="65">
        <f t="shared" si="359"/>
        <v>2.0554041167128138E+25</v>
      </c>
      <c r="AE183" s="65">
        <f t="shared" si="359"/>
        <v>1.0757952349327956E+27</v>
      </c>
      <c r="AF183" s="65">
        <f t="shared" si="359"/>
        <v>5.2285142880960966E+28</v>
      </c>
      <c r="AG183" s="65">
        <f t="shared" si="359"/>
        <v>2.3717271955950634E+30</v>
      </c>
      <c r="AH183" s="65">
        <f t="shared" si="359"/>
        <v>1.0086103535896763E+32</v>
      </c>
      <c r="AI183" s="65">
        <f t="shared" si="359"/>
        <v>4.0369572686645746E+33</v>
      </c>
      <c r="AJ183" s="65">
        <f t="shared" si="359"/>
        <v>1.526027228746551E+35</v>
      </c>
      <c r="AK183" s="65">
        <f t="shared" si="359"/>
        <v>5.4650017309120211E+36</v>
      </c>
      <c r="AL183" s="65">
        <f t="shared" si="359"/>
        <v>1.8592719603394136E+38</v>
      </c>
      <c r="AM183" s="65">
        <f t="shared" si="272"/>
        <v>1</v>
      </c>
      <c r="AN183" s="65">
        <f t="shared" si="267"/>
        <v>1.3888888888888889E-3</v>
      </c>
      <c r="AO183" s="65">
        <f t="shared" ref="AO183:BH183" si="360">AN183+1/((FACT($B$4-1-AO$10))*(($B$5*$P183)^AO$10))</f>
        <v>1.4011546135479019E-3</v>
      </c>
      <c r="AP183" s="65">
        <f t="shared" si="360"/>
        <v>1.4012448823487484E-3</v>
      </c>
      <c r="AQ183" s="65">
        <f t="shared" si="360"/>
        <v>1.4012454138106316E-3</v>
      </c>
      <c r="AR183" s="65">
        <f t="shared" si="360"/>
        <v>1.4012454161573869E-3</v>
      </c>
      <c r="AS183" s="65">
        <f t="shared" si="360"/>
        <v>1.4012454161642953E-3</v>
      </c>
      <c r="AT183" s="65">
        <f t="shared" si="360"/>
        <v>1.4012454161643055E-3</v>
      </c>
      <c r="AU183" s="65" t="e">
        <f t="shared" si="360"/>
        <v>#NUM!</v>
      </c>
      <c r="AV183" s="65" t="e">
        <f t="shared" si="360"/>
        <v>#NUM!</v>
      </c>
      <c r="AW183" s="65" t="e">
        <f t="shared" si="360"/>
        <v>#NUM!</v>
      </c>
      <c r="AX183" s="65" t="e">
        <f t="shared" si="360"/>
        <v>#NUM!</v>
      </c>
      <c r="AY183" s="65" t="e">
        <f t="shared" si="360"/>
        <v>#NUM!</v>
      </c>
      <c r="AZ183" s="65" t="e">
        <f t="shared" si="360"/>
        <v>#NUM!</v>
      </c>
      <c r="BA183" s="65" t="e">
        <f t="shared" si="360"/>
        <v>#NUM!</v>
      </c>
      <c r="BB183" s="65" t="e">
        <f t="shared" si="360"/>
        <v>#NUM!</v>
      </c>
      <c r="BC183" s="65" t="e">
        <f t="shared" si="360"/>
        <v>#NUM!</v>
      </c>
      <c r="BD183" s="65" t="e">
        <f t="shared" si="360"/>
        <v>#NUM!</v>
      </c>
      <c r="BE183" s="65" t="e">
        <f t="shared" si="360"/>
        <v>#NUM!</v>
      </c>
      <c r="BF183" s="65" t="e">
        <f t="shared" si="360"/>
        <v>#NUM!</v>
      </c>
      <c r="BG183" s="65" t="e">
        <f t="shared" si="360"/>
        <v>#NUM!</v>
      </c>
      <c r="BH183" s="65" t="e">
        <f t="shared" si="360"/>
        <v>#NUM!</v>
      </c>
      <c r="BI183" s="5">
        <f t="shared" si="274"/>
        <v>7.8303358538413628</v>
      </c>
    </row>
    <row r="184" spans="4:61" s="1" customFormat="1">
      <c r="D184" s="5"/>
      <c r="E184" s="5"/>
      <c r="F184" s="5"/>
      <c r="G184" s="5"/>
      <c r="H184" s="5"/>
      <c r="O184" s="3"/>
      <c r="P184" s="65">
        <v>86.5</v>
      </c>
      <c r="Q184" s="65">
        <f t="shared" si="269"/>
        <v>1.8750790382149889E-282</v>
      </c>
      <c r="R184" s="65">
        <f t="shared" si="270"/>
        <v>1</v>
      </c>
      <c r="S184" s="65">
        <f t="shared" ref="S184:AL184" si="361">R184+(($B$5*$P184)^S$10)/FACT(S$10)</f>
        <v>684.35</v>
      </c>
      <c r="T184" s="65">
        <f t="shared" si="361"/>
        <v>234167.96125000002</v>
      </c>
      <c r="U184" s="65">
        <f t="shared" si="361"/>
        <v>53417843.21047917</v>
      </c>
      <c r="V184" s="65">
        <f t="shared" si="361"/>
        <v>9139183963.600668</v>
      </c>
      <c r="W184" s="65">
        <f t="shared" si="361"/>
        <v>1250890839637.3276</v>
      </c>
      <c r="X184" s="65">
        <f t="shared" si="361"/>
        <v>142676056490410.87</v>
      </c>
      <c r="Y184" s="65">
        <f t="shared" si="361"/>
        <v>1.3948802763269856E+16</v>
      </c>
      <c r="Z184" s="65">
        <f t="shared" si="361"/>
        <v>1.1932508883979868E+18</v>
      </c>
      <c r="AA184" s="65">
        <f t="shared" si="361"/>
        <v>9.0735037579340628E+19</v>
      </c>
      <c r="AB184" s="65">
        <f t="shared" si="361"/>
        <v>6.2095730311049071E+21</v>
      </c>
      <c r="AC184" s="65">
        <f t="shared" si="361"/>
        <v>3.8632847692889542E+23</v>
      </c>
      <c r="AD184" s="65">
        <f t="shared" si="361"/>
        <v>2.2032516225141829E+25</v>
      </c>
      <c r="AE184" s="65">
        <f t="shared" si="361"/>
        <v>1.1598727006667808E+27</v>
      </c>
      <c r="AF184" s="65">
        <f t="shared" si="361"/>
        <v>5.6698664846252065E+28</v>
      </c>
      <c r="AG184" s="65">
        <f t="shared" si="361"/>
        <v>2.5868609056919659E+30</v>
      </c>
      <c r="AH184" s="65">
        <f t="shared" si="361"/>
        <v>1.1064850886081186E+32</v>
      </c>
      <c r="AI184" s="65">
        <f t="shared" si="361"/>
        <v>4.4544089282802936E+33</v>
      </c>
      <c r="AJ184" s="65">
        <f t="shared" si="361"/>
        <v>1.6936044685107489E+35</v>
      </c>
      <c r="AK184" s="65">
        <f t="shared" si="361"/>
        <v>6.1003362897216906E+36</v>
      </c>
      <c r="AL184" s="65">
        <f t="shared" si="361"/>
        <v>2.0874695340100343E+38</v>
      </c>
      <c r="AM184" s="65">
        <f t="shared" si="272"/>
        <v>1</v>
      </c>
      <c r="AN184" s="65">
        <f t="shared" si="267"/>
        <v>1.3888888888888889E-3</v>
      </c>
      <c r="AO184" s="65">
        <f t="shared" ref="AO184:BH184" si="362">AN184+1/((FACT($B$4-1-AO$10))*(($B$5*$P184)^AO$10))</f>
        <v>1.4010837134053641E-3</v>
      </c>
      <c r="AP184" s="65">
        <f t="shared" si="362"/>
        <v>1.4011729416523566E-3</v>
      </c>
      <c r="AQ184" s="65">
        <f t="shared" si="362"/>
        <v>1.4011734639513072E-3</v>
      </c>
      <c r="AR184" s="65">
        <f t="shared" si="362"/>
        <v>1.401173466244271E-3</v>
      </c>
      <c r="AS184" s="65">
        <f t="shared" si="362"/>
        <v>1.401173466250982E-3</v>
      </c>
      <c r="AT184" s="65">
        <f t="shared" si="362"/>
        <v>1.4011734662509917E-3</v>
      </c>
      <c r="AU184" s="65" t="e">
        <f t="shared" si="362"/>
        <v>#NUM!</v>
      </c>
      <c r="AV184" s="65" t="e">
        <f t="shared" si="362"/>
        <v>#NUM!</v>
      </c>
      <c r="AW184" s="65" t="e">
        <f t="shared" si="362"/>
        <v>#NUM!</v>
      </c>
      <c r="AX184" s="65" t="e">
        <f t="shared" si="362"/>
        <v>#NUM!</v>
      </c>
      <c r="AY184" s="65" t="e">
        <f t="shared" si="362"/>
        <v>#NUM!</v>
      </c>
      <c r="AZ184" s="65" t="e">
        <f t="shared" si="362"/>
        <v>#NUM!</v>
      </c>
      <c r="BA184" s="65" t="e">
        <f t="shared" si="362"/>
        <v>#NUM!</v>
      </c>
      <c r="BB184" s="65" t="e">
        <f t="shared" si="362"/>
        <v>#NUM!</v>
      </c>
      <c r="BC184" s="65" t="e">
        <f t="shared" si="362"/>
        <v>#NUM!</v>
      </c>
      <c r="BD184" s="65" t="e">
        <f t="shared" si="362"/>
        <v>#NUM!</v>
      </c>
      <c r="BE184" s="65" t="e">
        <f t="shared" si="362"/>
        <v>#NUM!</v>
      </c>
      <c r="BF184" s="65" t="e">
        <f t="shared" si="362"/>
        <v>#NUM!</v>
      </c>
      <c r="BG184" s="65" t="e">
        <f t="shared" si="362"/>
        <v>#NUM!</v>
      </c>
      <c r="BH184" s="65" t="e">
        <f t="shared" si="362"/>
        <v>#NUM!</v>
      </c>
      <c r="BI184" s="5">
        <f t="shared" si="274"/>
        <v>7.8307379396640471</v>
      </c>
    </row>
    <row r="185" spans="4:61" s="1" customFormat="1">
      <c r="D185" s="5"/>
      <c r="E185" s="5"/>
      <c r="F185" s="5"/>
      <c r="G185" s="5"/>
      <c r="H185" s="5"/>
      <c r="O185" s="3"/>
      <c r="P185" s="66">
        <v>87</v>
      </c>
      <c r="Q185" s="65">
        <f t="shared" si="269"/>
        <v>3.7374487510798655E-284</v>
      </c>
      <c r="R185" s="65">
        <f t="shared" si="270"/>
        <v>1</v>
      </c>
      <c r="S185" s="65">
        <f t="shared" ref="S185:AL185" si="363">R185+(($B$5*$P185)^S$10)/FACT(S$10)</f>
        <v>688.30000000000007</v>
      </c>
      <c r="T185" s="65">
        <f t="shared" si="363"/>
        <v>236878.94500000004</v>
      </c>
      <c r="U185" s="65">
        <f t="shared" si="363"/>
        <v>54348155.714500017</v>
      </c>
      <c r="V185" s="65">
        <f t="shared" si="363"/>
        <v>9352018286.6338406</v>
      </c>
      <c r="W185" s="65">
        <f t="shared" si="363"/>
        <v>1287409754482.8064</v>
      </c>
      <c r="X185" s="65">
        <f t="shared" si="363"/>
        <v>147688923435754.41</v>
      </c>
      <c r="Y185" s="65">
        <f t="shared" si="363"/>
        <v>1.452222611674118E+16</v>
      </c>
      <c r="Z185" s="65">
        <f t="shared" si="363"/>
        <v>1.2494746527365937E+18</v>
      </c>
      <c r="AA185" s="65">
        <f t="shared" si="363"/>
        <v>9.555867496560599E+19</v>
      </c>
      <c r="AB185" s="65">
        <f t="shared" si="363"/>
        <v>6.5774300124691206E+21</v>
      </c>
      <c r="AC185" s="65">
        <f t="shared" si="363"/>
        <v>4.1157653640030244E+23</v>
      </c>
      <c r="AD185" s="65">
        <f t="shared" si="363"/>
        <v>2.3607900354763458E+25</v>
      </c>
      <c r="AE185" s="65">
        <f t="shared" si="363"/>
        <v>1.2499796973056093E+27</v>
      </c>
      <c r="AF185" s="65">
        <f t="shared" si="363"/>
        <v>6.1456075129042504E+28</v>
      </c>
      <c r="AG185" s="65">
        <f t="shared" si="363"/>
        <v>2.8200993678112272E+30</v>
      </c>
      <c r="AH185" s="65">
        <f t="shared" si="363"/>
        <v>1.2132107030909033E+32</v>
      </c>
      <c r="AI185" s="65">
        <f t="shared" si="363"/>
        <v>4.9122456190115094E+33</v>
      </c>
      <c r="AJ185" s="65">
        <f t="shared" si="363"/>
        <v>1.8784571463696558E+35</v>
      </c>
      <c r="AK185" s="65">
        <f t="shared" si="363"/>
        <v>6.8052232544285369E+36</v>
      </c>
      <c r="AL185" s="65">
        <f t="shared" si="363"/>
        <v>2.3421140240936589E+38</v>
      </c>
      <c r="AM185" s="65">
        <f t="shared" si="272"/>
        <v>1</v>
      </c>
      <c r="AN185" s="65">
        <f t="shared" si="267"/>
        <v>1.3888888888888889E-3</v>
      </c>
      <c r="AO185" s="65">
        <f t="shared" ref="AO185:BH185" si="364">AN185+1/((FACT($B$4-1-AO$10))*(($B$5*$P185)^AO$10))</f>
        <v>1.4010136282069936E-3</v>
      </c>
      <c r="AP185" s="65">
        <f t="shared" si="364"/>
        <v>1.4011018337891127E-3</v>
      </c>
      <c r="AQ185" s="65">
        <f t="shared" si="364"/>
        <v>1.4011023471345637E-3</v>
      </c>
      <c r="AR185" s="65">
        <f t="shared" si="364"/>
        <v>1.4011023493752685E-3</v>
      </c>
      <c r="AS185" s="65">
        <f t="shared" si="364"/>
        <v>1.4011023493817889E-3</v>
      </c>
      <c r="AT185" s="65">
        <f t="shared" si="364"/>
        <v>1.4011023493817984E-3</v>
      </c>
      <c r="AU185" s="65" t="e">
        <f t="shared" si="364"/>
        <v>#NUM!</v>
      </c>
      <c r="AV185" s="65" t="e">
        <f t="shared" si="364"/>
        <v>#NUM!</v>
      </c>
      <c r="AW185" s="65" t="e">
        <f t="shared" si="364"/>
        <v>#NUM!</v>
      </c>
      <c r="AX185" s="65" t="e">
        <f t="shared" si="364"/>
        <v>#NUM!</v>
      </c>
      <c r="AY185" s="65" t="e">
        <f t="shared" si="364"/>
        <v>#NUM!</v>
      </c>
      <c r="AZ185" s="65" t="e">
        <f t="shared" si="364"/>
        <v>#NUM!</v>
      </c>
      <c r="BA185" s="65" t="e">
        <f t="shared" si="364"/>
        <v>#NUM!</v>
      </c>
      <c r="BB185" s="65" t="e">
        <f t="shared" si="364"/>
        <v>#NUM!</v>
      </c>
      <c r="BC185" s="65" t="e">
        <f t="shared" si="364"/>
        <v>#NUM!</v>
      </c>
      <c r="BD185" s="65" t="e">
        <f t="shared" si="364"/>
        <v>#NUM!</v>
      </c>
      <c r="BE185" s="65" t="e">
        <f t="shared" si="364"/>
        <v>#NUM!</v>
      </c>
      <c r="BF185" s="65" t="e">
        <f t="shared" si="364"/>
        <v>#NUM!</v>
      </c>
      <c r="BG185" s="65" t="e">
        <f t="shared" si="364"/>
        <v>#NUM!</v>
      </c>
      <c r="BH185" s="65" t="e">
        <f t="shared" si="364"/>
        <v>#NUM!</v>
      </c>
      <c r="BI185" s="5">
        <f t="shared" si="274"/>
        <v>7.8311354106739186</v>
      </c>
    </row>
    <row r="186" spans="4:61" s="1" customFormat="1">
      <c r="D186" s="5"/>
      <c r="E186" s="5"/>
      <c r="F186" s="5"/>
      <c r="G186" s="5"/>
      <c r="H186" s="5"/>
      <c r="O186" s="3"/>
      <c r="P186" s="65">
        <v>87.5</v>
      </c>
      <c r="Q186" s="65">
        <f t="shared" si="269"/>
        <v>7.4480887866806873E-286</v>
      </c>
      <c r="R186" s="65">
        <f t="shared" si="270"/>
        <v>1</v>
      </c>
      <c r="S186" s="65">
        <f t="shared" ref="S186:AL186" si="365">R186+(($B$5*$P186)^S$10)/FACT(S$10)</f>
        <v>692.25</v>
      </c>
      <c r="T186" s="65">
        <f t="shared" si="365"/>
        <v>239605.53125</v>
      </c>
      <c r="U186" s="65">
        <f t="shared" si="365"/>
        <v>55289207.419270836</v>
      </c>
      <c r="V186" s="65">
        <f t="shared" si="365"/>
        <v>9568548533.6928711</v>
      </c>
      <c r="W186" s="65">
        <f t="shared" si="365"/>
        <v>1324776650391.0181</v>
      </c>
      <c r="X186" s="65">
        <f t="shared" si="365"/>
        <v>152847710051870.37</v>
      </c>
      <c r="Y186" s="65">
        <f t="shared" si="365"/>
        <v>1.5115737383447954E+16</v>
      </c>
      <c r="Z186" s="65">
        <f t="shared" si="365"/>
        <v>1.3080029232253286E+18</v>
      </c>
      <c r="AA186" s="65">
        <f t="shared" si="365"/>
        <v>1.0060892150246977E+20</v>
      </c>
      <c r="AB186" s="65">
        <f t="shared" si="365"/>
        <v>6.9647849182927415E+21</v>
      </c>
      <c r="AC186" s="65">
        <f t="shared" si="365"/>
        <v>4.3831584471659046E+23</v>
      </c>
      <c r="AD186" s="65">
        <f t="shared" si="365"/>
        <v>2.5285934185181031E+25</v>
      </c>
      <c r="AE186" s="65">
        <f t="shared" si="365"/>
        <v>1.3465102555579537E+27</v>
      </c>
      <c r="AF186" s="65">
        <f t="shared" si="365"/>
        <v>6.658196112333862E+28</v>
      </c>
      <c r="AG186" s="65">
        <f t="shared" si="365"/>
        <v>3.0728489886135636E+30</v>
      </c>
      <c r="AH186" s="65">
        <f t="shared" si="365"/>
        <v>1.3295297916065221E+32</v>
      </c>
      <c r="AI186" s="65">
        <f t="shared" si="365"/>
        <v>5.4141082721854586E+33</v>
      </c>
      <c r="AJ186" s="65">
        <f t="shared" si="365"/>
        <v>2.0822514140015197E+35</v>
      </c>
      <c r="AK186" s="65">
        <f t="shared" si="365"/>
        <v>7.5868107545426193E+36</v>
      </c>
      <c r="AL186" s="65">
        <f t="shared" si="365"/>
        <v>2.6260917600877913E+38</v>
      </c>
      <c r="AM186" s="65">
        <f t="shared" si="272"/>
        <v>1</v>
      </c>
      <c r="AN186" s="65">
        <f t="shared" si="267"/>
        <v>1.3888888888888889E-3</v>
      </c>
      <c r="AO186" s="65">
        <f t="shared" ref="AO186:BH186" si="366">AN186+1/((FACT($B$4-1-AO$10))*(($B$5*$P186)^AO$10))</f>
        <v>1.4009443439823186E-3</v>
      </c>
      <c r="AP186" s="65">
        <f t="shared" si="366"/>
        <v>1.4010315443808246E-3</v>
      </c>
      <c r="AQ186" s="65">
        <f t="shared" si="366"/>
        <v>1.401032048976259E-3</v>
      </c>
      <c r="AR186" s="65">
        <f t="shared" si="366"/>
        <v>1.401032051166185E-3</v>
      </c>
      <c r="AS186" s="65">
        <f t="shared" si="366"/>
        <v>1.4010320511725211E-3</v>
      </c>
      <c r="AT186" s="65">
        <f t="shared" si="366"/>
        <v>1.4010320511725302E-3</v>
      </c>
      <c r="AU186" s="65" t="e">
        <f t="shared" si="366"/>
        <v>#NUM!</v>
      </c>
      <c r="AV186" s="65" t="e">
        <f t="shared" si="366"/>
        <v>#NUM!</v>
      </c>
      <c r="AW186" s="65" t="e">
        <f t="shared" si="366"/>
        <v>#NUM!</v>
      </c>
      <c r="AX186" s="65" t="e">
        <f t="shared" si="366"/>
        <v>#NUM!</v>
      </c>
      <c r="AY186" s="65" t="e">
        <f t="shared" si="366"/>
        <v>#NUM!</v>
      </c>
      <c r="AZ186" s="65" t="e">
        <f t="shared" si="366"/>
        <v>#NUM!</v>
      </c>
      <c r="BA186" s="65" t="e">
        <f t="shared" si="366"/>
        <v>#NUM!</v>
      </c>
      <c r="BB186" s="65" t="e">
        <f t="shared" si="366"/>
        <v>#NUM!</v>
      </c>
      <c r="BC186" s="65" t="e">
        <f t="shared" si="366"/>
        <v>#NUM!</v>
      </c>
      <c r="BD186" s="65" t="e">
        <f t="shared" si="366"/>
        <v>#NUM!</v>
      </c>
      <c r="BE186" s="65" t="e">
        <f t="shared" si="366"/>
        <v>#NUM!</v>
      </c>
      <c r="BF186" s="65" t="e">
        <f t="shared" si="366"/>
        <v>#NUM!</v>
      </c>
      <c r="BG186" s="65" t="e">
        <f t="shared" si="366"/>
        <v>#NUM!</v>
      </c>
      <c r="BH186" s="65" t="e">
        <f t="shared" si="366"/>
        <v>#NUM!</v>
      </c>
      <c r="BI186" s="5">
        <f t="shared" si="274"/>
        <v>7.831528345864406</v>
      </c>
    </row>
    <row r="187" spans="4:61" s="1" customFormat="1">
      <c r="D187" s="5"/>
      <c r="E187" s="5"/>
      <c r="F187" s="5"/>
      <c r="G187" s="5"/>
      <c r="H187" s="5"/>
      <c r="O187" s="3"/>
      <c r="P187" s="66">
        <v>88</v>
      </c>
      <c r="Q187" s="65">
        <f t="shared" si="269"/>
        <v>1.483984471083565E-287</v>
      </c>
      <c r="R187" s="65">
        <f t="shared" si="270"/>
        <v>1</v>
      </c>
      <c r="S187" s="65">
        <f t="shared" ref="S187:AL187" si="367">R187+(($B$5*$P187)^S$10)/FACT(S$10)</f>
        <v>696.2</v>
      </c>
      <c r="T187" s="65">
        <f t="shared" si="367"/>
        <v>242347.72000000003</v>
      </c>
      <c r="U187" s="65">
        <f t="shared" si="367"/>
        <v>56241059.954666674</v>
      </c>
      <c r="V187" s="65">
        <f t="shared" si="367"/>
        <v>9788817246.339735</v>
      </c>
      <c r="W187" s="65">
        <f t="shared" si="367"/>
        <v>1363006210201.3198</v>
      </c>
      <c r="X187" s="65">
        <f t="shared" si="367"/>
        <v>158155794807251.66</v>
      </c>
      <c r="Y187" s="65">
        <f t="shared" si="367"/>
        <v>1.572991959947431E+16</v>
      </c>
      <c r="Z187" s="65">
        <f t="shared" si="367"/>
        <v>1.3689161942250419E+18</v>
      </c>
      <c r="AA187" s="65">
        <f t="shared" si="367"/>
        <v>1.0589503820752444E+20</v>
      </c>
      <c r="AB187" s="65">
        <f t="shared" si="367"/>
        <v>7.3725510405720983E+21</v>
      </c>
      <c r="AC187" s="65">
        <f t="shared" si="367"/>
        <v>4.6662521039001321E+23</v>
      </c>
      <c r="AD187" s="65">
        <f t="shared" si="367"/>
        <v>2.707266260870097E+25</v>
      </c>
      <c r="AE187" s="65">
        <f t="shared" si="367"/>
        <v>1.4498816779399144E+27</v>
      </c>
      <c r="AF187" s="65">
        <f t="shared" si="367"/>
        <v>7.2102512210672757E+28</v>
      </c>
      <c r="AG187" s="65">
        <f t="shared" si="367"/>
        <v>3.3466164286343979E+30</v>
      </c>
      <c r="AH187" s="65">
        <f t="shared" si="367"/>
        <v>1.4562424609724526E+32</v>
      </c>
      <c r="AI187" s="65">
        <f t="shared" si="367"/>
        <v>5.9639423723100852E+33</v>
      </c>
      <c r="AJ187" s="65">
        <f t="shared" si="367"/>
        <v>2.3068031800248598E+35</v>
      </c>
      <c r="AK187" s="65">
        <f t="shared" si="367"/>
        <v>8.4529342305339759E+36</v>
      </c>
      <c r="AL187" s="65">
        <f t="shared" si="367"/>
        <v>2.9425848023012859E+38</v>
      </c>
      <c r="AM187" s="65">
        <f t="shared" si="272"/>
        <v>1</v>
      </c>
      <c r="AN187" s="65">
        <f t="shared" si="267"/>
        <v>1.3888888888888889E-3</v>
      </c>
      <c r="AO187" s="65">
        <f t="shared" ref="AO187:BH187" si="368">AN187+1/((FACT($B$4-1-AO$10))*(($B$5*$P187)^AO$10))</f>
        <v>1.4008758470783788E-3</v>
      </c>
      <c r="AP187" s="65">
        <f t="shared" si="368"/>
        <v>1.4009620593783607E-3</v>
      </c>
      <c r="AQ187" s="65">
        <f t="shared" si="368"/>
        <v>1.4009625554215136E-3</v>
      </c>
      <c r="AR187" s="65">
        <f t="shared" si="368"/>
        <v>1.4009625575620911E-3</v>
      </c>
      <c r="AS187" s="65">
        <f t="shared" si="368"/>
        <v>1.4009625575682493E-3</v>
      </c>
      <c r="AT187" s="65">
        <f t="shared" si="368"/>
        <v>1.4009625575682582E-3</v>
      </c>
      <c r="AU187" s="65" t="e">
        <f t="shared" si="368"/>
        <v>#NUM!</v>
      </c>
      <c r="AV187" s="65" t="e">
        <f t="shared" si="368"/>
        <v>#NUM!</v>
      </c>
      <c r="AW187" s="65" t="e">
        <f t="shared" si="368"/>
        <v>#NUM!</v>
      </c>
      <c r="AX187" s="65" t="e">
        <f t="shared" si="368"/>
        <v>#NUM!</v>
      </c>
      <c r="AY187" s="65" t="e">
        <f t="shared" si="368"/>
        <v>#NUM!</v>
      </c>
      <c r="AZ187" s="65" t="e">
        <f t="shared" si="368"/>
        <v>#NUM!</v>
      </c>
      <c r="BA187" s="65" t="e">
        <f t="shared" si="368"/>
        <v>#NUM!</v>
      </c>
      <c r="BB187" s="65" t="e">
        <f t="shared" si="368"/>
        <v>#NUM!</v>
      </c>
      <c r="BC187" s="65" t="e">
        <f t="shared" si="368"/>
        <v>#NUM!</v>
      </c>
      <c r="BD187" s="65" t="e">
        <f t="shared" si="368"/>
        <v>#NUM!</v>
      </c>
      <c r="BE187" s="65" t="e">
        <f t="shared" si="368"/>
        <v>#NUM!</v>
      </c>
      <c r="BF187" s="65" t="e">
        <f t="shared" si="368"/>
        <v>#NUM!</v>
      </c>
      <c r="BG187" s="65" t="e">
        <f t="shared" si="368"/>
        <v>#NUM!</v>
      </c>
      <c r="BH187" s="65" t="e">
        <f t="shared" si="368"/>
        <v>#NUM!</v>
      </c>
      <c r="BI187" s="5">
        <f t="shared" si="274"/>
        <v>7.8319168224362983</v>
      </c>
    </row>
    <row r="188" spans="4:61" s="1" customFormat="1">
      <c r="D188" s="5"/>
      <c r="E188" s="5"/>
      <c r="F188" s="5"/>
      <c r="G188" s="5"/>
      <c r="H188" s="5"/>
      <c r="O188" s="3"/>
      <c r="P188" s="65">
        <v>88.5</v>
      </c>
      <c r="Q188" s="65">
        <f t="shared" si="269"/>
        <v>2.9561723060561952E-289</v>
      </c>
      <c r="R188" s="65">
        <f t="shared" si="270"/>
        <v>1</v>
      </c>
      <c r="S188" s="65">
        <f t="shared" ref="S188:AL188" si="369">R188+(($B$5*$P188)^S$10)/FACT(S$10)</f>
        <v>700.15</v>
      </c>
      <c r="T188" s="65">
        <f t="shared" si="369"/>
        <v>245105.51124999998</v>
      </c>
      <c r="U188" s="65">
        <f t="shared" si="369"/>
        <v>57203774.950562492</v>
      </c>
      <c r="V188" s="65">
        <f t="shared" si="369"/>
        <v>10012867209.574396</v>
      </c>
      <c r="W188" s="65">
        <f t="shared" si="369"/>
        <v>1402113285273.0249</v>
      </c>
      <c r="X188" s="65">
        <f t="shared" si="369"/>
        <v>163616614500116.59</v>
      </c>
      <c r="Y188" s="65">
        <f t="shared" si="369"/>
        <v>1.6365369260836956E+16</v>
      </c>
      <c r="Z188" s="65">
        <f t="shared" si="369"/>
        <v>1.4322972895966369E+18</v>
      </c>
      <c r="AA188" s="65">
        <f t="shared" si="369"/>
        <v>1.1142660863434937E+20</v>
      </c>
      <c r="AB188" s="65">
        <f t="shared" si="369"/>
        <v>7.8016788863027364E+21</v>
      </c>
      <c r="AC188" s="65">
        <f t="shared" si="369"/>
        <v>4.9658712251647118E+23</v>
      </c>
      <c r="AD188" s="65">
        <f t="shared" si="369"/>
        <v>2.8974449032019161E+25</v>
      </c>
      <c r="AE188" s="65">
        <f t="shared" si="369"/>
        <v>1.5605357685726965E+27</v>
      </c>
      <c r="AF188" s="65">
        <f t="shared" si="369"/>
        <v>7.8045614094063008E+28</v>
      </c>
      <c r="AG188" s="65">
        <f t="shared" si="369"/>
        <v>3.6430151148451663E+30</v>
      </c>
      <c r="AH188" s="65">
        <f t="shared" si="369"/>
        <v>1.5942104176797853E+32</v>
      </c>
      <c r="AI188" s="65">
        <f t="shared" si="369"/>
        <v>6.5660214732114014E+33</v>
      </c>
      <c r="AJ188" s="65">
        <f t="shared" si="369"/>
        <v>2.5540905989785969E+35</v>
      </c>
      <c r="AK188" s="65">
        <f t="shared" si="369"/>
        <v>9.4121780238237993E+36</v>
      </c>
      <c r="AL188" s="65">
        <f t="shared" si="369"/>
        <v>3.2950992908026485E+38</v>
      </c>
      <c r="AM188" s="65">
        <f t="shared" si="272"/>
        <v>1</v>
      </c>
      <c r="AN188" s="65">
        <f t="shared" si="267"/>
        <v>1.3888888888888889E-3</v>
      </c>
      <c r="AO188" s="65">
        <f t="shared" ref="AO188:BH188" si="370">AN188+1/((FACT($B$4-1-AO$10))*(($B$5*$P188)^AO$10))</f>
        <v>1.4008081241507545E-3</v>
      </c>
      <c r="AP188" s="65">
        <f t="shared" si="370"/>
        <v>1.4008933650522912E-3</v>
      </c>
      <c r="AQ188" s="65">
        <f t="shared" si="370"/>
        <v>1.4008938527353438E-3</v>
      </c>
      <c r="AR188" s="65">
        <f t="shared" si="370"/>
        <v>1.400893854827955E-3</v>
      </c>
      <c r="AS188" s="65">
        <f t="shared" si="370"/>
        <v>1.4008938548339411E-3</v>
      </c>
      <c r="AT188" s="65">
        <f t="shared" si="370"/>
        <v>1.4008938548339496E-3</v>
      </c>
      <c r="AU188" s="65" t="e">
        <f t="shared" si="370"/>
        <v>#NUM!</v>
      </c>
      <c r="AV188" s="65" t="e">
        <f t="shared" si="370"/>
        <v>#NUM!</v>
      </c>
      <c r="AW188" s="65" t="e">
        <f t="shared" si="370"/>
        <v>#NUM!</v>
      </c>
      <c r="AX188" s="65" t="e">
        <f t="shared" si="370"/>
        <v>#NUM!</v>
      </c>
      <c r="AY188" s="65" t="e">
        <f t="shared" si="370"/>
        <v>#NUM!</v>
      </c>
      <c r="AZ188" s="65" t="e">
        <f t="shared" si="370"/>
        <v>#NUM!</v>
      </c>
      <c r="BA188" s="65" t="e">
        <f t="shared" si="370"/>
        <v>#NUM!</v>
      </c>
      <c r="BB188" s="65" t="e">
        <f t="shared" si="370"/>
        <v>#NUM!</v>
      </c>
      <c r="BC188" s="65" t="e">
        <f t="shared" si="370"/>
        <v>#NUM!</v>
      </c>
      <c r="BD188" s="65" t="e">
        <f t="shared" si="370"/>
        <v>#NUM!</v>
      </c>
      <c r="BE188" s="65" t="e">
        <f t="shared" si="370"/>
        <v>#NUM!</v>
      </c>
      <c r="BF188" s="65" t="e">
        <f t="shared" si="370"/>
        <v>#NUM!</v>
      </c>
      <c r="BG188" s="65" t="e">
        <f t="shared" si="370"/>
        <v>#NUM!</v>
      </c>
      <c r="BH188" s="65" t="e">
        <f t="shared" si="370"/>
        <v>#NUM!</v>
      </c>
      <c r="BI188" s="5">
        <f t="shared" si="274"/>
        <v>7.8323009158483172</v>
      </c>
    </row>
    <row r="189" spans="4:61" s="1" customFormat="1">
      <c r="D189" s="5"/>
      <c r="E189" s="5"/>
      <c r="F189" s="5"/>
      <c r="G189" s="5"/>
      <c r="H189" s="5"/>
      <c r="O189" s="3"/>
      <c r="P189" s="66">
        <v>89</v>
      </c>
      <c r="Q189" s="65">
        <f t="shared" si="269"/>
        <v>5.8877173977039047E-291</v>
      </c>
      <c r="R189" s="65">
        <f t="shared" si="270"/>
        <v>1</v>
      </c>
      <c r="S189" s="65">
        <f t="shared" ref="S189:AL189" si="371">R189+(($B$5*$P189)^S$10)/FACT(S$10)</f>
        <v>704.1</v>
      </c>
      <c r="T189" s="65">
        <f t="shared" si="371"/>
        <v>247878.90500000003</v>
      </c>
      <c r="U189" s="65">
        <f t="shared" si="371"/>
        <v>58177414.036833346</v>
      </c>
      <c r="V189" s="65">
        <f t="shared" si="371"/>
        <v>10240741451.834839</v>
      </c>
      <c r="W189" s="65">
        <f t="shared" si="371"/>
        <v>1442112896446.9902</v>
      </c>
      <c r="X189" s="65">
        <f t="shared" si="371"/>
        <v>169233664925962.66</v>
      </c>
      <c r="Y189" s="65">
        <f t="shared" si="371"/>
        <v>1.7022696555204888E+16</v>
      </c>
      <c r="Z189" s="65">
        <f t="shared" si="371"/>
        <v>1.4982314163245937E+18</v>
      </c>
      <c r="AA189" s="65">
        <f t="shared" si="371"/>
        <v>1.1721354817964206E+20</v>
      </c>
      <c r="AB189" s="65">
        <f t="shared" si="371"/>
        <v>8.2531574698084946E+21</v>
      </c>
      <c r="AC189" s="65">
        <f t="shared" si="371"/>
        <v>5.2828790031501268E+23</v>
      </c>
      <c r="AD189" s="65">
        <f t="shared" si="371"/>
        <v>3.0997990208186938E+25</v>
      </c>
      <c r="AE189" s="65">
        <f t="shared" si="371"/>
        <v>1.6789401204131678E+27</v>
      </c>
      <c r="AF189" s="65">
        <f t="shared" si="371"/>
        <v>8.4440948102350462E+28</v>
      </c>
      <c r="AG189" s="65">
        <f t="shared" si="371"/>
        <v>3.9637721355756918E+30</v>
      </c>
      <c r="AH189" s="65">
        <f t="shared" si="371"/>
        <v>1.7443613200510728E+32</v>
      </c>
      <c r="AI189" s="65">
        <f t="shared" si="371"/>
        <v>7.2249723804914416E+33</v>
      </c>
      <c r="AJ189" s="65">
        <f t="shared" si="371"/>
        <v>2.8262675217553264E+35</v>
      </c>
      <c r="AK189" s="65">
        <f t="shared" si="371"/>
        <v>1.0473942087643611E+37</v>
      </c>
      <c r="AL189" s="65">
        <f t="shared" si="371"/>
        <v>3.6874963270602389E+38</v>
      </c>
      <c r="AM189" s="65">
        <f t="shared" si="272"/>
        <v>1</v>
      </c>
      <c r="AN189" s="65">
        <f t="shared" si="267"/>
        <v>1.3888888888888889E-3</v>
      </c>
      <c r="AO189" s="65">
        <f t="shared" ref="AO189:BH189" si="372">AN189+1/((FACT($B$4-1-AO$10))*(($B$5*$P189)^AO$10))</f>
        <v>1.4007411621549013E-3</v>
      </c>
      <c r="AP189" s="65">
        <f t="shared" si="372"/>
        <v>1.4008254479838448E-3</v>
      </c>
      <c r="AQ189" s="65">
        <f t="shared" si="372"/>
        <v>1.4008259274936098E-3</v>
      </c>
      <c r="AR189" s="65">
        <f t="shared" si="372"/>
        <v>1.4008259295395908E-3</v>
      </c>
      <c r="AS189" s="65">
        <f t="shared" si="372"/>
        <v>1.4008259295454106E-3</v>
      </c>
      <c r="AT189" s="65">
        <f t="shared" si="372"/>
        <v>1.4008259295454188E-3</v>
      </c>
      <c r="AU189" s="65" t="e">
        <f t="shared" si="372"/>
        <v>#NUM!</v>
      </c>
      <c r="AV189" s="65" t="e">
        <f t="shared" si="372"/>
        <v>#NUM!</v>
      </c>
      <c r="AW189" s="65" t="e">
        <f t="shared" si="372"/>
        <v>#NUM!</v>
      </c>
      <c r="AX189" s="65" t="e">
        <f t="shared" si="372"/>
        <v>#NUM!</v>
      </c>
      <c r="AY189" s="65" t="e">
        <f t="shared" si="372"/>
        <v>#NUM!</v>
      </c>
      <c r="AZ189" s="65" t="e">
        <f t="shared" si="372"/>
        <v>#NUM!</v>
      </c>
      <c r="BA189" s="65" t="e">
        <f t="shared" si="372"/>
        <v>#NUM!</v>
      </c>
      <c r="BB189" s="65" t="e">
        <f t="shared" si="372"/>
        <v>#NUM!</v>
      </c>
      <c r="BC189" s="65" t="e">
        <f t="shared" si="372"/>
        <v>#NUM!</v>
      </c>
      <c r="BD189" s="65" t="e">
        <f t="shared" si="372"/>
        <v>#NUM!</v>
      </c>
      <c r="BE189" s="65" t="e">
        <f t="shared" si="372"/>
        <v>#NUM!</v>
      </c>
      <c r="BF189" s="65" t="e">
        <f t="shared" si="372"/>
        <v>#NUM!</v>
      </c>
      <c r="BG189" s="65" t="e">
        <f t="shared" si="372"/>
        <v>#NUM!</v>
      </c>
      <c r="BH189" s="65" t="e">
        <f t="shared" si="372"/>
        <v>#NUM!</v>
      </c>
      <c r="BI189" s="5">
        <f t="shared" si="274"/>
        <v>7.8326806998659801</v>
      </c>
    </row>
    <row r="190" spans="4:61" s="1" customFormat="1">
      <c r="D190" s="5"/>
      <c r="E190" s="5"/>
      <c r="F190" s="5"/>
      <c r="G190" s="5"/>
      <c r="H190" s="5"/>
      <c r="O190" s="3"/>
      <c r="P190" s="65">
        <v>89.5</v>
      </c>
      <c r="Q190" s="65">
        <f t="shared" si="269"/>
        <v>1.1724165079681041E-292</v>
      </c>
      <c r="R190" s="65">
        <f t="shared" si="270"/>
        <v>1</v>
      </c>
      <c r="S190" s="65">
        <f t="shared" ref="S190:AL190" si="373">R190+(($B$5*$P190)^S$10)/FACT(S$10)</f>
        <v>708.05000000000007</v>
      </c>
      <c r="T190" s="65">
        <f t="shared" si="373"/>
        <v>250667.90125000002</v>
      </c>
      <c r="U190" s="65">
        <f t="shared" si="373"/>
        <v>59162038.84335418</v>
      </c>
      <c r="V190" s="65">
        <f t="shared" si="373"/>
        <v>10472483244.997044</v>
      </c>
      <c r="W190" s="65">
        <f t="shared" si="373"/>
        <v>1483020235007.1907</v>
      </c>
      <c r="X190" s="65">
        <f t="shared" si="373"/>
        <v>175010501548917</v>
      </c>
      <c r="Y190" s="65">
        <f t="shared" si="373"/>
        <v>1.7702525596263196E+16</v>
      </c>
      <c r="Z190" s="65">
        <f t="shared" si="373"/>
        <v>1.5668062190609797E+18</v>
      </c>
      <c r="AA190" s="65">
        <f t="shared" si="373"/>
        <v>1.232661136039752E+20</v>
      </c>
      <c r="AB190" s="65">
        <f t="shared" si="373"/>
        <v>8.728015642254335E+21</v>
      </c>
      <c r="AC190" s="65">
        <f t="shared" si="373"/>
        <v>5.6181784784518501E+23</v>
      </c>
      <c r="AD190" s="65">
        <f t="shared" si="373"/>
        <v>3.3150331669435363E+25</v>
      </c>
      <c r="AE190" s="65">
        <f t="shared" si="373"/>
        <v>1.805589462250615E+27</v>
      </c>
      <c r="AF190" s="65">
        <f t="shared" si="373"/>
        <v>9.132009569635228E+28</v>
      </c>
      <c r="AG190" s="65">
        <f t="shared" si="373"/>
        <v>4.3107355378844583E+30</v>
      </c>
      <c r="AH190" s="65">
        <f t="shared" si="373"/>
        <v>1.907693410628282E+32</v>
      </c>
      <c r="AI190" s="65">
        <f t="shared" si="373"/>
        <v>7.9458021079105626E+33</v>
      </c>
      <c r="AJ190" s="65">
        <f t="shared" si="373"/>
        <v>3.1256779754122672E+35</v>
      </c>
      <c r="AK190" s="65">
        <f t="shared" si="373"/>
        <v>1.1648514211811028E+37</v>
      </c>
      <c r="AL190" s="65">
        <f t="shared" si="373"/>
        <v>4.1240255982228413E+38</v>
      </c>
      <c r="AM190" s="65">
        <f t="shared" si="272"/>
        <v>1</v>
      </c>
      <c r="AN190" s="65">
        <f t="shared" si="267"/>
        <v>1.3888888888888889E-3</v>
      </c>
      <c r="AO190" s="65">
        <f t="shared" ref="AO190:BH190" si="374">AN190+1/((FACT($B$4-1-AO$10))*(($B$5*$P190)^AO$10))</f>
        <v>1.4006749483377729E-3</v>
      </c>
      <c r="AP190" s="65">
        <f t="shared" si="374"/>
        <v>1.4007582950561724E-3</v>
      </c>
      <c r="AQ190" s="65">
        <f t="shared" si="374"/>
        <v>1.4007587665742739E-3</v>
      </c>
      <c r="AR190" s="65">
        <f t="shared" si="374"/>
        <v>1.4007587685749164E-3</v>
      </c>
      <c r="AS190" s="65">
        <f t="shared" si="374"/>
        <v>1.4007587685805755E-3</v>
      </c>
      <c r="AT190" s="65">
        <f t="shared" si="374"/>
        <v>1.4007587685805835E-3</v>
      </c>
      <c r="AU190" s="65" t="e">
        <f t="shared" si="374"/>
        <v>#NUM!</v>
      </c>
      <c r="AV190" s="65" t="e">
        <f t="shared" si="374"/>
        <v>#NUM!</v>
      </c>
      <c r="AW190" s="65" t="e">
        <f t="shared" si="374"/>
        <v>#NUM!</v>
      </c>
      <c r="AX190" s="65" t="e">
        <f t="shared" si="374"/>
        <v>#NUM!</v>
      </c>
      <c r="AY190" s="65" t="e">
        <f t="shared" si="374"/>
        <v>#NUM!</v>
      </c>
      <c r="AZ190" s="65" t="e">
        <f t="shared" si="374"/>
        <v>#NUM!</v>
      </c>
      <c r="BA190" s="65" t="e">
        <f t="shared" si="374"/>
        <v>#NUM!</v>
      </c>
      <c r="BB190" s="65" t="e">
        <f t="shared" si="374"/>
        <v>#NUM!</v>
      </c>
      <c r="BC190" s="65" t="e">
        <f t="shared" si="374"/>
        <v>#NUM!</v>
      </c>
      <c r="BD190" s="65" t="e">
        <f t="shared" si="374"/>
        <v>#NUM!</v>
      </c>
      <c r="BE190" s="65" t="e">
        <f t="shared" si="374"/>
        <v>#NUM!</v>
      </c>
      <c r="BF190" s="65" t="e">
        <f t="shared" si="374"/>
        <v>#NUM!</v>
      </c>
      <c r="BG190" s="65" t="e">
        <f t="shared" si="374"/>
        <v>#NUM!</v>
      </c>
      <c r="BH190" s="65" t="e">
        <f t="shared" si="374"/>
        <v>#NUM!</v>
      </c>
      <c r="BI190" s="5">
        <f t="shared" si="274"/>
        <v>7.8330562466088232</v>
      </c>
    </row>
    <row r="191" spans="4:61" s="1" customFormat="1">
      <c r="D191" s="5"/>
      <c r="E191" s="5"/>
      <c r="F191" s="5"/>
      <c r="G191" s="5"/>
      <c r="H191" s="5"/>
      <c r="O191" s="3"/>
      <c r="P191" s="66">
        <v>90</v>
      </c>
      <c r="Q191" s="65">
        <f t="shared" si="269"/>
        <v>0</v>
      </c>
      <c r="R191" s="65">
        <f t="shared" si="270"/>
        <v>1</v>
      </c>
      <c r="S191" s="65">
        <f t="shared" ref="S191:AL191" si="375">R191+(($B$5*$P191)^S$10)/FACT(S$10)</f>
        <v>712</v>
      </c>
      <c r="T191" s="65">
        <f t="shared" si="375"/>
        <v>253472.5</v>
      </c>
      <c r="U191" s="65">
        <f t="shared" si="375"/>
        <v>60157711</v>
      </c>
      <c r="V191" s="65">
        <f t="shared" si="375"/>
        <v>10708136104.375</v>
      </c>
      <c r="W191" s="65">
        <f t="shared" si="375"/>
        <v>1524850663642.3</v>
      </c>
      <c r="X191" s="65">
        <f t="shared" si="375"/>
        <v>180950740176886.44</v>
      </c>
      <c r="Y191" s="65">
        <f t="shared" si="375"/>
        <v>1.84054946607364E+16</v>
      </c>
      <c r="Z191" s="65">
        <f t="shared" si="375"/>
        <v>1.6381118356004628E+18</v>
      </c>
      <c r="AA191" s="65">
        <f t="shared" si="375"/>
        <v>1.2959491276983886E+20</v>
      </c>
      <c r="AB191" s="65">
        <f t="shared" si="375"/>
        <v>9.2273234591941887E+21</v>
      </c>
      <c r="AC191" s="65">
        <f t="shared" si="375"/>
        <v>5.9727141405080445E+23</v>
      </c>
      <c r="AD191" s="65">
        <f t="shared" si="375"/>
        <v>3.5438883781603709E+25</v>
      </c>
      <c r="AE191" s="65">
        <f t="shared" si="375"/>
        <v>1.9410070678839203E+27</v>
      </c>
      <c r="AF191" s="65">
        <f t="shared" si="375"/>
        <v>9.8716648417651554E+28</v>
      </c>
      <c r="AG191" s="65">
        <f t="shared" si="375"/>
        <v>4.6858820483966384E+30</v>
      </c>
      <c r="AH191" s="65">
        <f t="shared" si="375"/>
        <v>2.0852804450996286E+32</v>
      </c>
      <c r="AI191" s="65">
        <f t="shared" si="375"/>
        <v>8.7339267215789966E+33</v>
      </c>
      <c r="AJ191" s="65">
        <f t="shared" si="375"/>
        <v>3.4548717446580585E+35</v>
      </c>
      <c r="AK191" s="65">
        <f t="shared" si="375"/>
        <v>1.2947148182157663E+37</v>
      </c>
      <c r="AL191" s="65">
        <f t="shared" si="375"/>
        <v>4.6093619700560317E+38</v>
      </c>
      <c r="AM191" s="65">
        <f t="shared" si="272"/>
        <v>1</v>
      </c>
      <c r="AN191" s="65">
        <f t="shared" si="267"/>
        <v>1.3888888888888889E-3</v>
      </c>
      <c r="AO191" s="65">
        <f t="shared" ref="AO191:BH191" si="376">AN191+1/((FACT($B$4-1-AO$10))*(($B$5*$P191)^AO$10))</f>
        <v>1.4006094702297234E-3</v>
      </c>
      <c r="AP191" s="65">
        <f t="shared" si="376"/>
        <v>1.4006918934459035E-3</v>
      </c>
      <c r="AQ191" s="65">
        <f t="shared" si="376"/>
        <v>1.4006923571489483E-3</v>
      </c>
      <c r="AR191" s="65">
        <f t="shared" si="376"/>
        <v>1.4006923591055012E-3</v>
      </c>
      <c r="AS191" s="65">
        <f t="shared" si="376"/>
        <v>1.4006923591110049E-3</v>
      </c>
      <c r="AT191" s="65">
        <f t="shared" si="376"/>
        <v>1.4006923591110127E-3</v>
      </c>
      <c r="AU191" s="65" t="e">
        <f t="shared" si="376"/>
        <v>#NUM!</v>
      </c>
      <c r="AV191" s="65" t="e">
        <f t="shared" si="376"/>
        <v>#NUM!</v>
      </c>
      <c r="AW191" s="65" t="e">
        <f t="shared" si="376"/>
        <v>#NUM!</v>
      </c>
      <c r="AX191" s="65" t="e">
        <f t="shared" si="376"/>
        <v>#NUM!</v>
      </c>
      <c r="AY191" s="65" t="e">
        <f t="shared" si="376"/>
        <v>#NUM!</v>
      </c>
      <c r="AZ191" s="65" t="e">
        <f t="shared" si="376"/>
        <v>#NUM!</v>
      </c>
      <c r="BA191" s="65" t="e">
        <f t="shared" si="376"/>
        <v>#NUM!</v>
      </c>
      <c r="BB191" s="65" t="e">
        <f t="shared" si="376"/>
        <v>#NUM!</v>
      </c>
      <c r="BC191" s="65" t="e">
        <f t="shared" si="376"/>
        <v>#NUM!</v>
      </c>
      <c r="BD191" s="65" t="e">
        <f t="shared" si="376"/>
        <v>#NUM!</v>
      </c>
      <c r="BE191" s="65" t="e">
        <f t="shared" si="376"/>
        <v>#NUM!</v>
      </c>
      <c r="BF191" s="65" t="e">
        <f t="shared" si="376"/>
        <v>#NUM!</v>
      </c>
      <c r="BG191" s="65" t="e">
        <f t="shared" si="376"/>
        <v>#NUM!</v>
      </c>
      <c r="BH191" s="65" t="e">
        <f t="shared" si="376"/>
        <v>#NUM!</v>
      </c>
      <c r="BI191" s="5">
        <f t="shared" si="274"/>
        <v>7.8334276265960652</v>
      </c>
    </row>
    <row r="192" spans="4:61" s="1" customFormat="1">
      <c r="D192" s="5"/>
      <c r="E192" s="5"/>
      <c r="F192" s="5"/>
      <c r="G192" s="5"/>
      <c r="H192" s="5"/>
      <c r="O192" s="3"/>
      <c r="P192" s="65">
        <v>90.5</v>
      </c>
      <c r="Q192" s="65">
        <f t="shared" si="269"/>
        <v>0</v>
      </c>
      <c r="R192" s="65">
        <f t="shared" si="270"/>
        <v>1</v>
      </c>
      <c r="S192" s="65">
        <f t="shared" ref="S192:AL192" si="377">R192+(($B$5*$P192)^S$10)/FACT(S$10)</f>
        <v>715.95</v>
      </c>
      <c r="T192" s="65">
        <f t="shared" si="377"/>
        <v>256292.70125000004</v>
      </c>
      <c r="U192" s="65">
        <f t="shared" si="377"/>
        <v>61164492.136645846</v>
      </c>
      <c r="V192" s="65">
        <f t="shared" si="377"/>
        <v>10947743788.720713</v>
      </c>
      <c r="W192" s="65">
        <f t="shared" si="377"/>
        <v>1567619717407.2764</v>
      </c>
      <c r="X192" s="65">
        <f t="shared" si="377"/>
        <v>187058057640505</v>
      </c>
      <c r="Y192" s="65">
        <f t="shared" si="377"/>
        <v>1.9132256428086036E+16</v>
      </c>
      <c r="Z192" s="65">
        <f t="shared" si="377"/>
        <v>1.7122409532968404E+18</v>
      </c>
      <c r="AA192" s="65">
        <f t="shared" si="377"/>
        <v>1.3621091460066528E+20</v>
      </c>
      <c r="AB192" s="65">
        <f t="shared" si="377"/>
        <v>9.7521935870192748E+21</v>
      </c>
      <c r="AC192" s="65">
        <f t="shared" si="377"/>
        <v>6.3474735828208153E+23</v>
      </c>
      <c r="AD192" s="65">
        <f t="shared" si="377"/>
        <v>3.7871438441509976E+25</v>
      </c>
      <c r="AE192" s="65">
        <f t="shared" si="377"/>
        <v>2.0857462299764167E+27</v>
      </c>
      <c r="AF192" s="65">
        <f t="shared" si="377"/>
        <v>1.0666632353053938E+29</v>
      </c>
      <c r="AG192" s="65">
        <f t="shared" si="377"/>
        <v>5.0913252395997056E+30</v>
      </c>
      <c r="AH192" s="65">
        <f t="shared" si="377"/>
        <v>2.2782769349232789E+32</v>
      </c>
      <c r="AI192" s="65">
        <f t="shared" si="377"/>
        <v>9.5952021924504471E+33</v>
      </c>
      <c r="AJ192" s="65">
        <f t="shared" si="377"/>
        <v>3.8166211319412313E+35</v>
      </c>
      <c r="AK192" s="65">
        <f t="shared" si="377"/>
        <v>1.4382148324807062E+37</v>
      </c>
      <c r="AL192" s="65">
        <f t="shared" si="377"/>
        <v>5.1486452917444064E+38</v>
      </c>
      <c r="AM192" s="65">
        <f t="shared" si="272"/>
        <v>1</v>
      </c>
      <c r="AN192" s="65">
        <f t="shared" si="267"/>
        <v>1.3888888888888889E-3</v>
      </c>
      <c r="AO192" s="65">
        <f t="shared" ref="AO192:BH192" si="378">AN192+1/((FACT($B$4-1-AO$10))*(($B$5*$P192)^AO$10))</f>
        <v>1.4005447156366802E-3</v>
      </c>
      <c r="AP192" s="65">
        <f t="shared" si="378"/>
        <v>1.4006262306149849E-3</v>
      </c>
      <c r="AQ192" s="65">
        <f t="shared" si="378"/>
        <v>1.4006266866747278E-3</v>
      </c>
      <c r="AR192" s="65">
        <f t="shared" si="378"/>
        <v>1.4006266885883991E-3</v>
      </c>
      <c r="AS192" s="65">
        <f t="shared" si="378"/>
        <v>1.4006266885937524E-3</v>
      </c>
      <c r="AT192" s="65">
        <f t="shared" si="378"/>
        <v>1.40062668859376E-3</v>
      </c>
      <c r="AU192" s="65" t="e">
        <f t="shared" si="378"/>
        <v>#NUM!</v>
      </c>
      <c r="AV192" s="65" t="e">
        <f t="shared" si="378"/>
        <v>#NUM!</v>
      </c>
      <c r="AW192" s="65" t="e">
        <f t="shared" si="378"/>
        <v>#NUM!</v>
      </c>
      <c r="AX192" s="65" t="e">
        <f t="shared" si="378"/>
        <v>#NUM!</v>
      </c>
      <c r="AY192" s="65" t="e">
        <f t="shared" si="378"/>
        <v>#NUM!</v>
      </c>
      <c r="AZ192" s="65" t="e">
        <f t="shared" si="378"/>
        <v>#NUM!</v>
      </c>
      <c r="BA192" s="65" t="e">
        <f t="shared" si="378"/>
        <v>#NUM!</v>
      </c>
      <c r="BB192" s="65" t="e">
        <f t="shared" si="378"/>
        <v>#NUM!</v>
      </c>
      <c r="BC192" s="65" t="e">
        <f t="shared" si="378"/>
        <v>#NUM!</v>
      </c>
      <c r="BD192" s="65" t="e">
        <f t="shared" si="378"/>
        <v>#NUM!</v>
      </c>
      <c r="BE192" s="65" t="e">
        <f t="shared" si="378"/>
        <v>#NUM!</v>
      </c>
      <c r="BF192" s="65" t="e">
        <f t="shared" si="378"/>
        <v>#NUM!</v>
      </c>
      <c r="BG192" s="65" t="e">
        <f t="shared" si="378"/>
        <v>#NUM!</v>
      </c>
      <c r="BH192" s="65" t="e">
        <f t="shared" si="378"/>
        <v>#NUM!</v>
      </c>
      <c r="BI192" s="5">
        <f t="shared" si="274"/>
        <v>7.8337949087907344</v>
      </c>
    </row>
    <row r="193" spans="4:61" s="1" customFormat="1">
      <c r="D193" s="5"/>
      <c r="E193" s="5"/>
      <c r="F193" s="5"/>
      <c r="G193" s="5"/>
      <c r="H193" s="5"/>
      <c r="O193" s="3"/>
      <c r="P193" s="66">
        <v>91</v>
      </c>
      <c r="Q193" s="65">
        <f t="shared" si="269"/>
        <v>0</v>
      </c>
      <c r="R193" s="65">
        <f t="shared" si="270"/>
        <v>1</v>
      </c>
      <c r="S193" s="65">
        <f t="shared" ref="S193:AL193" si="379">R193+(($B$5*$P193)^S$10)/FACT(S$10)</f>
        <v>719.9</v>
      </c>
      <c r="T193" s="65">
        <f t="shared" si="379"/>
        <v>259128.50499999998</v>
      </c>
      <c r="U193" s="65">
        <f t="shared" si="379"/>
        <v>62182443.883166656</v>
      </c>
      <c r="V193" s="65">
        <f t="shared" si="379"/>
        <v>11191350300.224169</v>
      </c>
      <c r="W193" s="65">
        <f t="shared" si="379"/>
        <v>1611343104684.9333</v>
      </c>
      <c r="X193" s="65">
        <f t="shared" si="379"/>
        <v>193336192475879.5</v>
      </c>
      <c r="Y193" s="65">
        <f t="shared" si="379"/>
        <v>1.988347822289756E+16</v>
      </c>
      <c r="Z193" s="65">
        <f t="shared" si="379"/>
        <v>1.7892888664316659E+18</v>
      </c>
      <c r="AA193" s="65">
        <f t="shared" si="379"/>
        <v>1.4312545926457429E+20</v>
      </c>
      <c r="AB193" s="65">
        <f t="shared" si="379"/>
        <v>1.0303782749187047E+22</v>
      </c>
      <c r="AC193" s="65">
        <f t="shared" si="379"/>
        <v>6.7434892145148369E+23</v>
      </c>
      <c r="AD193" s="65">
        <f t="shared" si="379"/>
        <v>4.0456186439208246E+25</v>
      </c>
      <c r="AE193" s="65">
        <f t="shared" si="379"/>
        <v>2.2403918011711568E+27</v>
      </c>
      <c r="AF193" s="65">
        <f t="shared" si="379"/>
        <v>1.1520708561765672E+29</v>
      </c>
      <c r="AG193" s="65">
        <f t="shared" si="379"/>
        <v>5.5293241645957552E+30</v>
      </c>
      <c r="AH193" s="65">
        <f t="shared" si="379"/>
        <v>2.4879237216943044E+32</v>
      </c>
      <c r="AI193" s="65">
        <f t="shared" si="379"/>
        <v>1.0535957384562114E+34</v>
      </c>
      <c r="AJ193" s="65">
        <f t="shared" si="379"/>
        <v>4.2139389779617881E+35</v>
      </c>
      <c r="AK193" s="65">
        <f t="shared" si="379"/>
        <v>1.5966960916844134E+37</v>
      </c>
      <c r="AL193" s="65">
        <f t="shared" si="379"/>
        <v>5.7475236741652299E+38</v>
      </c>
      <c r="AM193" s="65">
        <f t="shared" si="272"/>
        <v>1</v>
      </c>
      <c r="AN193" s="65">
        <f t="shared" si="267"/>
        <v>1.3888888888888889E-3</v>
      </c>
      <c r="AO193" s="65">
        <f t="shared" ref="AO193:BH193" si="380">AN193+1/((FACT($B$4-1-AO$10))*(($B$5*$P193)^AO$10))</f>
        <v>1.4004806726325713E-3</v>
      </c>
      <c r="AP193" s="65">
        <f t="shared" si="380"/>
        <v>1.4005612943027875E-3</v>
      </c>
      <c r="AQ193" s="65">
        <f t="shared" si="380"/>
        <v>1.4005617428862911E-3</v>
      </c>
      <c r="AR193" s="65">
        <f t="shared" si="380"/>
        <v>1.400561744758249E-3</v>
      </c>
      <c r="AS193" s="65">
        <f t="shared" si="380"/>
        <v>1.4005617447634569E-3</v>
      </c>
      <c r="AT193" s="65">
        <f t="shared" si="380"/>
        <v>1.400561744763464E-3</v>
      </c>
      <c r="AU193" s="65" t="e">
        <f t="shared" si="380"/>
        <v>#NUM!</v>
      </c>
      <c r="AV193" s="65" t="e">
        <f t="shared" si="380"/>
        <v>#NUM!</v>
      </c>
      <c r="AW193" s="65" t="e">
        <f t="shared" si="380"/>
        <v>#NUM!</v>
      </c>
      <c r="AX193" s="65" t="e">
        <f t="shared" si="380"/>
        <v>#NUM!</v>
      </c>
      <c r="AY193" s="65" t="e">
        <f t="shared" si="380"/>
        <v>#NUM!</v>
      </c>
      <c r="AZ193" s="65" t="e">
        <f t="shared" si="380"/>
        <v>#NUM!</v>
      </c>
      <c r="BA193" s="65" t="e">
        <f t="shared" si="380"/>
        <v>#NUM!</v>
      </c>
      <c r="BB193" s="65" t="e">
        <f t="shared" si="380"/>
        <v>#NUM!</v>
      </c>
      <c r="BC193" s="65" t="e">
        <f t="shared" si="380"/>
        <v>#NUM!</v>
      </c>
      <c r="BD193" s="65" t="e">
        <f t="shared" si="380"/>
        <v>#NUM!</v>
      </c>
      <c r="BE193" s="65" t="e">
        <f t="shared" si="380"/>
        <v>#NUM!</v>
      </c>
      <c r="BF193" s="65" t="e">
        <f t="shared" si="380"/>
        <v>#NUM!</v>
      </c>
      <c r="BG193" s="65" t="e">
        <f t="shared" si="380"/>
        <v>#NUM!</v>
      </c>
      <c r="BH193" s="65" t="e">
        <f t="shared" si="380"/>
        <v>#NUM!</v>
      </c>
      <c r="BI193" s="5">
        <f t="shared" si="274"/>
        <v>7.8341581606423807</v>
      </c>
    </row>
    <row r="194" spans="4:61" s="1" customFormat="1">
      <c r="D194" s="5"/>
      <c r="E194" s="5"/>
      <c r="F194" s="5"/>
      <c r="G194" s="5"/>
      <c r="H194" s="5"/>
      <c r="O194" s="3"/>
      <c r="P194" s="65">
        <v>91.5</v>
      </c>
      <c r="Q194" s="65">
        <f t="shared" si="269"/>
        <v>0</v>
      </c>
      <c r="R194" s="65">
        <f t="shared" si="270"/>
        <v>1</v>
      </c>
      <c r="S194" s="65">
        <f t="shared" ref="S194:AL194" si="381">R194+(($B$5*$P194)^S$10)/FACT(S$10)</f>
        <v>723.85</v>
      </c>
      <c r="T194" s="65">
        <f t="shared" si="381"/>
        <v>261979.91125000003</v>
      </c>
      <c r="U194" s="65">
        <f t="shared" si="381"/>
        <v>63211627.869437516</v>
      </c>
      <c r="V194" s="65">
        <f t="shared" si="381"/>
        <v>11438999884.513399</v>
      </c>
      <c r="W194" s="65">
        <f t="shared" si="381"/>
        <v>1656036708147.5312</v>
      </c>
      <c r="X194" s="65">
        <f t="shared" si="381"/>
        <v>199788945611134.59</v>
      </c>
      <c r="Y194" s="65">
        <f t="shared" si="381"/>
        <v>2.0659842259971736E+16</v>
      </c>
      <c r="Z194" s="65">
        <f t="shared" si="381"/>
        <v>1.8693535345456668E+18</v>
      </c>
      <c r="AA194" s="65">
        <f t="shared" si="381"/>
        <v>1.5035026858662507E+20</v>
      </c>
      <c r="AB194" s="65">
        <f t="shared" si="381"/>
        <v>1.0883293213126187E+22</v>
      </c>
      <c r="AC194" s="65">
        <f t="shared" si="381"/>
        <v>7.1618400298225552E+23</v>
      </c>
      <c r="AD194" s="65">
        <f t="shared" si="381"/>
        <v>4.3201735507700192E+25</v>
      </c>
      <c r="AE194" s="65">
        <f t="shared" si="381"/>
        <v>2.4055618051373431E+27</v>
      </c>
      <c r="AF194" s="65">
        <f t="shared" si="381"/>
        <v>1.2437927440026502E+29</v>
      </c>
      <c r="AG194" s="65">
        <f t="shared" si="381"/>
        <v>6.0022924843594681E+30</v>
      </c>
      <c r="AH194" s="65">
        <f t="shared" si="381"/>
        <v>2.7155539022304759E+32</v>
      </c>
      <c r="AI194" s="65">
        <f t="shared" si="381"/>
        <v>1.156302931377662E+34</v>
      </c>
      <c r="AJ194" s="65">
        <f t="shared" si="381"/>
        <v>4.6500980296048217E+35</v>
      </c>
      <c r="AK194" s="65">
        <f t="shared" si="381"/>
        <v>1.7716272978251069E+37</v>
      </c>
      <c r="AL194" s="65">
        <f t="shared" si="381"/>
        <v>6.4122005229119116E+38</v>
      </c>
      <c r="AM194" s="65">
        <f t="shared" si="272"/>
        <v>1</v>
      </c>
      <c r="AN194" s="65">
        <f t="shared" si="267"/>
        <v>1.3888888888888889E-3</v>
      </c>
      <c r="AO194" s="65">
        <f t="shared" ref="AO194:BH194" si="382">AN194+1/((FACT($B$4-1-AO$10))*(($B$5*$P194)^AO$10))</f>
        <v>1.4004173295520048E-3</v>
      </c>
      <c r="AP194" s="65">
        <f t="shared" si="382"/>
        <v>1.4004970725184785E-3</v>
      </c>
      <c r="AQ194" s="65">
        <f t="shared" si="382"/>
        <v>1.400497513788266E-3</v>
      </c>
      <c r="AR194" s="65">
        <f t="shared" si="382"/>
        <v>1.4004975156196408E-3</v>
      </c>
      <c r="AS194" s="65">
        <f t="shared" si="382"/>
        <v>1.400497515624708E-3</v>
      </c>
      <c r="AT194" s="65">
        <f t="shared" si="382"/>
        <v>1.4004975156247149E-3</v>
      </c>
      <c r="AU194" s="65" t="e">
        <f t="shared" si="382"/>
        <v>#NUM!</v>
      </c>
      <c r="AV194" s="65" t="e">
        <f t="shared" si="382"/>
        <v>#NUM!</v>
      </c>
      <c r="AW194" s="65" t="e">
        <f t="shared" si="382"/>
        <v>#NUM!</v>
      </c>
      <c r="AX194" s="65" t="e">
        <f t="shared" si="382"/>
        <v>#NUM!</v>
      </c>
      <c r="AY194" s="65" t="e">
        <f t="shared" si="382"/>
        <v>#NUM!</v>
      </c>
      <c r="AZ194" s="65" t="e">
        <f t="shared" si="382"/>
        <v>#NUM!</v>
      </c>
      <c r="BA194" s="65" t="e">
        <f t="shared" si="382"/>
        <v>#NUM!</v>
      </c>
      <c r="BB194" s="65" t="e">
        <f t="shared" si="382"/>
        <v>#NUM!</v>
      </c>
      <c r="BC194" s="65" t="e">
        <f t="shared" si="382"/>
        <v>#NUM!</v>
      </c>
      <c r="BD194" s="65" t="e">
        <f t="shared" si="382"/>
        <v>#NUM!</v>
      </c>
      <c r="BE194" s="65" t="e">
        <f t="shared" si="382"/>
        <v>#NUM!</v>
      </c>
      <c r="BF194" s="65" t="e">
        <f t="shared" si="382"/>
        <v>#NUM!</v>
      </c>
      <c r="BG194" s="65" t="e">
        <f t="shared" si="382"/>
        <v>#NUM!</v>
      </c>
      <c r="BH194" s="65" t="e">
        <f t="shared" si="382"/>
        <v>#NUM!</v>
      </c>
      <c r="BI194" s="5">
        <f t="shared" si="274"/>
        <v>7.8345174481283415</v>
      </c>
    </row>
    <row r="195" spans="4:61" s="1" customFormat="1">
      <c r="D195" s="5"/>
      <c r="E195" s="5"/>
      <c r="F195" s="5"/>
      <c r="G195" s="5"/>
      <c r="H195" s="5"/>
      <c r="O195" s="3"/>
      <c r="P195" s="66">
        <v>92</v>
      </c>
      <c r="Q195" s="65">
        <f t="shared" si="269"/>
        <v>0</v>
      </c>
      <c r="R195" s="65">
        <f t="shared" si="270"/>
        <v>1</v>
      </c>
      <c r="S195" s="65">
        <f t="shared" ref="S195:AL195" si="383">R195+(($B$5*$P195)^S$10)/FACT(S$10)</f>
        <v>727.80000000000007</v>
      </c>
      <c r="T195" s="65">
        <f t="shared" si="383"/>
        <v>264846.92000000004</v>
      </c>
      <c r="U195" s="65">
        <f t="shared" si="383"/>
        <v>64252105.725333355</v>
      </c>
      <c r="V195" s="65">
        <f t="shared" si="383"/>
        <v>11690737030.654406</v>
      </c>
      <c r="W195" s="65">
        <f t="shared" si="383"/>
        <v>1701716585718.3445</v>
      </c>
      <c r="X195" s="65">
        <f t="shared" si="383"/>
        <v>206420181056753.91</v>
      </c>
      <c r="Y195" s="65">
        <f t="shared" si="383"/>
        <v>2.1462045892135132E+16</v>
      </c>
      <c r="Z195" s="65">
        <f t="shared" si="383"/>
        <v>1.9525356417436063E+18</v>
      </c>
      <c r="AA195" s="65">
        <f t="shared" si="383"/>
        <v>1.5789745669339356E+20</v>
      </c>
      <c r="AB195" s="65">
        <f t="shared" si="383"/>
        <v>1.1491974318727312E+22</v>
      </c>
      <c r="AC195" s="65">
        <f t="shared" si="383"/>
        <v>7.6036534371202299E+23</v>
      </c>
      <c r="AD195" s="65">
        <f t="shared" si="383"/>
        <v>4.6117129083299297E+25</v>
      </c>
      <c r="AE195" s="65">
        <f t="shared" si="383"/>
        <v>2.5819091203088406E+27</v>
      </c>
      <c r="AF195" s="65">
        <f t="shared" si="383"/>
        <v>1.3422573906478912E+29</v>
      </c>
      <c r="AG195" s="65">
        <f t="shared" si="383"/>
        <v>6.5128081126413405E+30</v>
      </c>
      <c r="AH195" s="65">
        <f t="shared" si="383"/>
        <v>2.9625991243235624E+32</v>
      </c>
      <c r="AI195" s="65">
        <f t="shared" si="383"/>
        <v>1.2683800819465815E+34</v>
      </c>
      <c r="AJ195" s="65">
        <f t="shared" si="383"/>
        <v>5.1286517477679468E+35</v>
      </c>
      <c r="AK195" s="65">
        <f t="shared" si="383"/>
        <v>1.9646118995418197E+37</v>
      </c>
      <c r="AL195" s="65">
        <f t="shared" si="383"/>
        <v>7.1494856283752699E+38</v>
      </c>
      <c r="AM195" s="65">
        <f t="shared" si="272"/>
        <v>1</v>
      </c>
      <c r="AN195" s="65">
        <f t="shared" si="267"/>
        <v>1.3888888888888889E-3</v>
      </c>
      <c r="AO195" s="65">
        <f t="shared" ref="AO195:BH195" si="384">AN195+1/((FACT($B$4-1-AO$10))*(($B$5*$P195)^AO$10))</f>
        <v>1.4003546749831836E-3</v>
      </c>
      <c r="AP195" s="65">
        <f t="shared" si="384"/>
        <v>1.4004335535336397E-3</v>
      </c>
      <c r="AQ195" s="65">
        <f t="shared" si="384"/>
        <v>1.4004339876478415E-3</v>
      </c>
      <c r="AR195" s="65">
        <f t="shared" si="384"/>
        <v>1.4004339894397274E-3</v>
      </c>
      <c r="AS195" s="65">
        <f t="shared" si="384"/>
        <v>1.4004339894446583E-3</v>
      </c>
      <c r="AT195" s="65">
        <f t="shared" si="384"/>
        <v>1.4004339894446651E-3</v>
      </c>
      <c r="AU195" s="65" t="e">
        <f t="shared" si="384"/>
        <v>#NUM!</v>
      </c>
      <c r="AV195" s="65" t="e">
        <f t="shared" si="384"/>
        <v>#NUM!</v>
      </c>
      <c r="AW195" s="65" t="e">
        <f t="shared" si="384"/>
        <v>#NUM!</v>
      </c>
      <c r="AX195" s="65" t="e">
        <f t="shared" si="384"/>
        <v>#NUM!</v>
      </c>
      <c r="AY195" s="65" t="e">
        <f t="shared" si="384"/>
        <v>#NUM!</v>
      </c>
      <c r="AZ195" s="65" t="e">
        <f t="shared" si="384"/>
        <v>#NUM!</v>
      </c>
      <c r="BA195" s="65" t="e">
        <f t="shared" si="384"/>
        <v>#NUM!</v>
      </c>
      <c r="BB195" s="65" t="e">
        <f t="shared" si="384"/>
        <v>#NUM!</v>
      </c>
      <c r="BC195" s="65" t="e">
        <f t="shared" si="384"/>
        <v>#NUM!</v>
      </c>
      <c r="BD195" s="65" t="e">
        <f t="shared" si="384"/>
        <v>#NUM!</v>
      </c>
      <c r="BE195" s="65" t="e">
        <f t="shared" si="384"/>
        <v>#NUM!</v>
      </c>
      <c r="BF195" s="65" t="e">
        <f t="shared" si="384"/>
        <v>#NUM!</v>
      </c>
      <c r="BG195" s="65" t="e">
        <f t="shared" si="384"/>
        <v>#NUM!</v>
      </c>
      <c r="BH195" s="65" t="e">
        <f t="shared" si="384"/>
        <v>#NUM!</v>
      </c>
      <c r="BI195" s="5">
        <f t="shared" si="274"/>
        <v>7.8348728357937105</v>
      </c>
    </row>
    <row r="196" spans="4:61" s="1" customFormat="1">
      <c r="D196" s="5"/>
      <c r="E196" s="5"/>
      <c r="F196" s="5"/>
      <c r="G196" s="5"/>
      <c r="H196" s="5"/>
      <c r="O196" s="3"/>
      <c r="P196" s="65">
        <v>92.5</v>
      </c>
      <c r="Q196" s="65">
        <f t="shared" si="269"/>
        <v>0</v>
      </c>
      <c r="R196" s="65">
        <f t="shared" si="270"/>
        <v>1</v>
      </c>
      <c r="S196" s="65">
        <f t="shared" ref="S196:AL196" si="385">R196+(($B$5*$P196)^S$10)/FACT(S$10)</f>
        <v>731.75</v>
      </c>
      <c r="T196" s="65">
        <f t="shared" si="385"/>
        <v>267729.53125</v>
      </c>
      <c r="U196" s="65">
        <f t="shared" si="385"/>
        <v>65303939.080729164</v>
      </c>
      <c r="V196" s="65">
        <f t="shared" si="385"/>
        <v>11946606471.151203</v>
      </c>
      <c r="W196" s="65">
        <f t="shared" si="385"/>
        <v>1748398971533.2512</v>
      </c>
      <c r="X196" s="65">
        <f t="shared" si="385"/>
        <v>213233826599721.53</v>
      </c>
      <c r="Y196" s="65">
        <f t="shared" si="385"/>
        <v>2.2290801860785228E+16</v>
      </c>
      <c r="Z196" s="65">
        <f t="shared" si="385"/>
        <v>2.0389386569834179E+18</v>
      </c>
      <c r="AA196" s="65">
        <f t="shared" si="385"/>
        <v>1.6577954089374607E+20</v>
      </c>
      <c r="AB196" s="65">
        <f t="shared" si="385"/>
        <v>1.2131124049345178E+22</v>
      </c>
      <c r="AC196" s="65">
        <f t="shared" si="385"/>
        <v>8.0701071491760732E+23</v>
      </c>
      <c r="AD196" s="65">
        <f t="shared" si="385"/>
        <v>4.921186580049948E+25</v>
      </c>
      <c r="AE196" s="65">
        <f t="shared" si="385"/>
        <v>2.7701232391688811E+27</v>
      </c>
      <c r="AF196" s="65">
        <f t="shared" si="385"/>
        <v>1.4479197938837923E+29</v>
      </c>
      <c r="AG196" s="65">
        <f t="shared" si="385"/>
        <v>7.0636234047907429E+30</v>
      </c>
      <c r="AH196" s="65">
        <f t="shared" si="385"/>
        <v>3.2305962741183934E+32</v>
      </c>
      <c r="AI196" s="65">
        <f t="shared" si="385"/>
        <v>1.3906240799656001E+34</v>
      </c>
      <c r="AJ196" s="65">
        <f t="shared" si="385"/>
        <v>5.6534566533395723E+35</v>
      </c>
      <c r="AK196" s="65">
        <f t="shared" si="385"/>
        <v>2.1773996164199253E+37</v>
      </c>
      <c r="AL196" s="65">
        <f t="shared" si="385"/>
        <v>7.9668506376648986E+38</v>
      </c>
      <c r="AM196" s="65">
        <f t="shared" si="272"/>
        <v>1</v>
      </c>
      <c r="AN196" s="65">
        <f t="shared" si="267"/>
        <v>1.3888888888888889E-3</v>
      </c>
      <c r="AO196" s="65">
        <f t="shared" ref="AO196:BH196" si="386">AN196+1/((FACT($B$4-1-AO$10))*(($B$5*$P196)^AO$10))</f>
        <v>1.4002926977610523E-3</v>
      </c>
      <c r="AP196" s="65">
        <f t="shared" si="386"/>
        <v>1.400370725875128E-3</v>
      </c>
      <c r="AQ196" s="65">
        <f t="shared" si="386"/>
        <v>1.4003711529876237E-3</v>
      </c>
      <c r="AR196" s="65">
        <f t="shared" si="386"/>
        <v>1.400371154741079E-3</v>
      </c>
      <c r="AS196" s="65">
        <f t="shared" si="386"/>
        <v>1.4003711547458781E-3</v>
      </c>
      <c r="AT196" s="65">
        <f t="shared" si="386"/>
        <v>1.4003711547458846E-3</v>
      </c>
      <c r="AU196" s="65" t="e">
        <f t="shared" si="386"/>
        <v>#NUM!</v>
      </c>
      <c r="AV196" s="65" t="e">
        <f t="shared" si="386"/>
        <v>#NUM!</v>
      </c>
      <c r="AW196" s="65" t="e">
        <f t="shared" si="386"/>
        <v>#NUM!</v>
      </c>
      <c r="AX196" s="65" t="e">
        <f t="shared" si="386"/>
        <v>#NUM!</v>
      </c>
      <c r="AY196" s="65" t="e">
        <f t="shared" si="386"/>
        <v>#NUM!</v>
      </c>
      <c r="AZ196" s="65" t="e">
        <f t="shared" si="386"/>
        <v>#NUM!</v>
      </c>
      <c r="BA196" s="65" t="e">
        <f t="shared" si="386"/>
        <v>#NUM!</v>
      </c>
      <c r="BB196" s="65" t="e">
        <f t="shared" si="386"/>
        <v>#NUM!</v>
      </c>
      <c r="BC196" s="65" t="e">
        <f t="shared" si="386"/>
        <v>#NUM!</v>
      </c>
      <c r="BD196" s="65" t="e">
        <f t="shared" si="386"/>
        <v>#NUM!</v>
      </c>
      <c r="BE196" s="65" t="e">
        <f t="shared" si="386"/>
        <v>#NUM!</v>
      </c>
      <c r="BF196" s="65" t="e">
        <f t="shared" si="386"/>
        <v>#NUM!</v>
      </c>
      <c r="BG196" s="65" t="e">
        <f t="shared" si="386"/>
        <v>#NUM!</v>
      </c>
      <c r="BH196" s="65" t="e">
        <f t="shared" si="386"/>
        <v>#NUM!</v>
      </c>
      <c r="BI196" s="5">
        <f t="shared" si="274"/>
        <v>7.8352243867899967</v>
      </c>
    </row>
    <row r="197" spans="4:61" s="1" customFormat="1">
      <c r="D197" s="5"/>
      <c r="E197" s="5"/>
      <c r="F197" s="5"/>
      <c r="G197" s="5"/>
      <c r="H197" s="5"/>
      <c r="O197" s="3"/>
      <c r="P197" s="66">
        <v>93</v>
      </c>
      <c r="Q197" s="65">
        <f t="shared" si="269"/>
        <v>0</v>
      </c>
      <c r="R197" s="65">
        <f t="shared" si="270"/>
        <v>1</v>
      </c>
      <c r="S197" s="65">
        <f t="shared" ref="S197:AL197" si="387">R197+(($B$5*$P197)^S$10)/FACT(S$10)</f>
        <v>735.7</v>
      </c>
      <c r="T197" s="65">
        <f t="shared" si="387"/>
        <v>270627.74500000005</v>
      </c>
      <c r="U197" s="65">
        <f t="shared" si="387"/>
        <v>66367189.565500014</v>
      </c>
      <c r="V197" s="65">
        <f t="shared" si="387"/>
        <v>12206653181.945841</v>
      </c>
      <c r="W197" s="65">
        <f t="shared" si="387"/>
        <v>1796100276902.3132</v>
      </c>
      <c r="X197" s="65">
        <f t="shared" si="387"/>
        <v>220233874501461.34</v>
      </c>
      <c r="Y197" s="65">
        <f t="shared" si="387"/>
        <v>2.3146838549184816E+16</v>
      </c>
      <c r="Z197" s="65">
        <f t="shared" si="387"/>
        <v>2.1286688953604178E+18</v>
      </c>
      <c r="AA197" s="65">
        <f t="shared" si="387"/>
        <v>1.7400945279971741E+20</v>
      </c>
      <c r="AB197" s="65">
        <f t="shared" si="387"/>
        <v>1.2802090646252827E+22</v>
      </c>
      <c r="AC197" s="65">
        <f t="shared" si="387"/>
        <v>8.5624311363079825E+23</v>
      </c>
      <c r="AD197" s="65">
        <f t="shared" si="387"/>
        <v>5.2495919745859596E+25</v>
      </c>
      <c r="AE197" s="65">
        <f t="shared" si="387"/>
        <v>2.9709321060303596E+27</v>
      </c>
      <c r="AF197" s="65">
        <f t="shared" si="387"/>
        <v>1.5612629396768911E+29</v>
      </c>
      <c r="AG197" s="65">
        <f t="shared" si="387"/>
        <v>7.6576759179517352E+30</v>
      </c>
      <c r="AH197" s="65">
        <f t="shared" si="387"/>
        <v>3.5211945771426918E+32</v>
      </c>
      <c r="AI197" s="65">
        <f t="shared" si="387"/>
        <v>1.5238947168640999E+34</v>
      </c>
      <c r="AJ197" s="65">
        <f t="shared" si="387"/>
        <v>6.2286963156963382E+35</v>
      </c>
      <c r="AK197" s="65">
        <f t="shared" si="387"/>
        <v>2.4118988780485925E+37</v>
      </c>
      <c r="AL197" s="65">
        <f t="shared" si="387"/>
        <v>8.872489257159258E+38</v>
      </c>
      <c r="AM197" s="65">
        <f t="shared" si="272"/>
        <v>1</v>
      </c>
      <c r="AN197" s="65">
        <f t="shared" si="267"/>
        <v>1.3888888888888889E-3</v>
      </c>
      <c r="AO197" s="65">
        <f t="shared" ref="AO197:BH197" si="388">AN197+1/((FACT($B$4-1-AO$10))*(($B$5*$P197)^AO$10))</f>
        <v>1.4002313869606643E-3</v>
      </c>
      <c r="AP197" s="65">
        <f t="shared" si="388"/>
        <v>1.4003085783181692E-3</v>
      </c>
      <c r="AQ197" s="65">
        <f t="shared" si="388"/>
        <v>1.4003089985787245E-3</v>
      </c>
      <c r="AR197" s="65">
        <f t="shared" si="388"/>
        <v>1.4003090002947742E-3</v>
      </c>
      <c r="AS197" s="65">
        <f t="shared" si="388"/>
        <v>1.4003090002994456E-3</v>
      </c>
      <c r="AT197" s="65">
        <f t="shared" si="388"/>
        <v>1.4003090002994518E-3</v>
      </c>
      <c r="AU197" s="65" t="e">
        <f t="shared" si="388"/>
        <v>#NUM!</v>
      </c>
      <c r="AV197" s="65" t="e">
        <f t="shared" si="388"/>
        <v>#NUM!</v>
      </c>
      <c r="AW197" s="65" t="e">
        <f t="shared" si="388"/>
        <v>#NUM!</v>
      </c>
      <c r="AX197" s="65" t="e">
        <f t="shared" si="388"/>
        <v>#NUM!</v>
      </c>
      <c r="AY197" s="65" t="e">
        <f t="shared" si="388"/>
        <v>#NUM!</v>
      </c>
      <c r="AZ197" s="65" t="e">
        <f t="shared" si="388"/>
        <v>#NUM!</v>
      </c>
      <c r="BA197" s="65" t="e">
        <f t="shared" si="388"/>
        <v>#NUM!</v>
      </c>
      <c r="BB197" s="65" t="e">
        <f t="shared" si="388"/>
        <v>#NUM!</v>
      </c>
      <c r="BC197" s="65" t="e">
        <f t="shared" si="388"/>
        <v>#NUM!</v>
      </c>
      <c r="BD197" s="65" t="e">
        <f t="shared" si="388"/>
        <v>#NUM!</v>
      </c>
      <c r="BE197" s="65" t="e">
        <f t="shared" si="388"/>
        <v>#NUM!</v>
      </c>
      <c r="BF197" s="65" t="e">
        <f t="shared" si="388"/>
        <v>#NUM!</v>
      </c>
      <c r="BG197" s="65" t="e">
        <f t="shared" si="388"/>
        <v>#NUM!</v>
      </c>
      <c r="BH197" s="65" t="e">
        <f t="shared" si="388"/>
        <v>#NUM!</v>
      </c>
      <c r="BI197" s="5">
        <f t="shared" si="274"/>
        <v>7.8355721629125048</v>
      </c>
    </row>
    <row r="198" spans="4:61" s="1" customFormat="1">
      <c r="D198" s="5"/>
      <c r="E198" s="5"/>
      <c r="F198" s="5"/>
      <c r="G198" s="5"/>
      <c r="H198" s="5"/>
      <c r="O198" s="3"/>
      <c r="P198" s="65">
        <v>93.5</v>
      </c>
      <c r="Q198" s="65">
        <f t="shared" si="269"/>
        <v>0</v>
      </c>
      <c r="R198" s="65">
        <f t="shared" si="270"/>
        <v>1</v>
      </c>
      <c r="S198" s="65">
        <f t="shared" ref="S198:AL198" si="389">R198+(($B$5*$P198)^S$10)/FACT(S$10)</f>
        <v>739.65</v>
      </c>
      <c r="T198" s="65">
        <f t="shared" si="389"/>
        <v>273541.56125000003</v>
      </c>
      <c r="U198" s="65">
        <f t="shared" si="389"/>
        <v>67441918.809520826</v>
      </c>
      <c r="V198" s="65">
        <f t="shared" si="389"/>
        <v>12470922382.418333</v>
      </c>
      <c r="W198" s="65">
        <f t="shared" si="389"/>
        <v>1844837091271.3481</v>
      </c>
      <c r="X198" s="65">
        <f t="shared" si="389"/>
        <v>227424382199572.69</v>
      </c>
      <c r="Y198" s="65">
        <f t="shared" si="389"/>
        <v>2.4030900238520544E+16</v>
      </c>
      <c r="Z198" s="65">
        <f t="shared" si="389"/>
        <v>2.2218355803974561E+18</v>
      </c>
      <c r="AA198" s="65">
        <f t="shared" si="389"/>
        <v>1.8260054969144164E+20</v>
      </c>
      <c r="AB198" s="65">
        <f t="shared" si="389"/>
        <v>1.3506274267503723E+22</v>
      </c>
      <c r="AC198" s="65">
        <f t="shared" si="389"/>
        <v>9.0819096441859826E+23</v>
      </c>
      <c r="AD198" s="65">
        <f t="shared" si="389"/>
        <v>5.5979761496094095E+25</v>
      </c>
      <c r="AE198" s="65">
        <f t="shared" si="389"/>
        <v>3.1851040363593335E+27</v>
      </c>
      <c r="AF198" s="65">
        <f t="shared" si="389"/>
        <v>1.6827993586691157E+29</v>
      </c>
      <c r="AG198" s="65">
        <f t="shared" si="389"/>
        <v>8.2980997713094062E+30</v>
      </c>
      <c r="AH198" s="65">
        <f t="shared" si="389"/>
        <v>3.8361631361190938E+32</v>
      </c>
      <c r="AI198" s="65">
        <f t="shared" si="389"/>
        <v>1.6691192704985975E+34</v>
      </c>
      <c r="AJ198" s="65">
        <f t="shared" si="389"/>
        <v>6.8589070945434459E+35</v>
      </c>
      <c r="AK198" s="65">
        <f t="shared" si="389"/>
        <v>2.6701902448765593E+37</v>
      </c>
      <c r="AL198" s="65">
        <f t="shared" si="389"/>
        <v>9.8753825601087833E+38</v>
      </c>
      <c r="AM198" s="65">
        <f t="shared" si="272"/>
        <v>1</v>
      </c>
      <c r="AN198" s="65">
        <f t="shared" si="267"/>
        <v>1.3888888888888889E-3</v>
      </c>
      <c r="AO198" s="65">
        <f t="shared" ref="AO198:BH198" si="390">AN198+1/((FACT($B$4-1-AO$10))*(($B$5*$P198)^AO$10))</f>
        <v>1.4001707318907618E-3</v>
      </c>
      <c r="AP198" s="65">
        <f t="shared" si="390"/>
        <v>1.4002470998796732E-3</v>
      </c>
      <c r="AQ198" s="65">
        <f t="shared" si="390"/>
        <v>1.4002475134340705E-3</v>
      </c>
      <c r="AR198" s="65">
        <f t="shared" si="390"/>
        <v>1.4002475151137065E-3</v>
      </c>
      <c r="AS198" s="65">
        <f t="shared" si="390"/>
        <v>1.4002475151182543E-3</v>
      </c>
      <c r="AT198" s="65">
        <f t="shared" si="390"/>
        <v>1.4002475151182604E-3</v>
      </c>
      <c r="AU198" s="65" t="e">
        <f t="shared" si="390"/>
        <v>#NUM!</v>
      </c>
      <c r="AV198" s="65" t="e">
        <f t="shared" si="390"/>
        <v>#NUM!</v>
      </c>
      <c r="AW198" s="65" t="e">
        <f t="shared" si="390"/>
        <v>#NUM!</v>
      </c>
      <c r="AX198" s="65" t="e">
        <f t="shared" si="390"/>
        <v>#NUM!</v>
      </c>
      <c r="AY198" s="65" t="e">
        <f t="shared" si="390"/>
        <v>#NUM!</v>
      </c>
      <c r="AZ198" s="65" t="e">
        <f t="shared" si="390"/>
        <v>#NUM!</v>
      </c>
      <c r="BA198" s="65" t="e">
        <f t="shared" si="390"/>
        <v>#NUM!</v>
      </c>
      <c r="BB198" s="65" t="e">
        <f t="shared" si="390"/>
        <v>#NUM!</v>
      </c>
      <c r="BC198" s="65" t="e">
        <f t="shared" si="390"/>
        <v>#NUM!</v>
      </c>
      <c r="BD198" s="65" t="e">
        <f t="shared" si="390"/>
        <v>#NUM!</v>
      </c>
      <c r="BE198" s="65" t="e">
        <f t="shared" si="390"/>
        <v>#NUM!</v>
      </c>
      <c r="BF198" s="65" t="e">
        <f t="shared" si="390"/>
        <v>#NUM!</v>
      </c>
      <c r="BG198" s="65" t="e">
        <f t="shared" si="390"/>
        <v>#NUM!</v>
      </c>
      <c r="BH198" s="65" t="e">
        <f t="shared" si="390"/>
        <v>#NUM!</v>
      </c>
      <c r="BI198" s="5">
        <f t="shared" si="274"/>
        <v>7.8359162246365726</v>
      </c>
    </row>
    <row r="199" spans="4:61" s="1" customFormat="1">
      <c r="D199" s="5"/>
      <c r="E199" s="5"/>
      <c r="F199" s="5"/>
      <c r="G199" s="5"/>
      <c r="H199" s="5"/>
      <c r="O199" s="3"/>
      <c r="P199" s="66">
        <v>94</v>
      </c>
      <c r="Q199" s="65">
        <f t="shared" si="269"/>
        <v>0</v>
      </c>
      <c r="R199" s="65">
        <f t="shared" si="270"/>
        <v>1</v>
      </c>
      <c r="S199" s="65">
        <f t="shared" ref="S199:AL199" si="391">R199+(($B$5*$P199)^S$10)/FACT(S$10)</f>
        <v>743.6</v>
      </c>
      <c r="T199" s="65">
        <f t="shared" si="391"/>
        <v>276470.98</v>
      </c>
      <c r="U199" s="65">
        <f t="shared" si="391"/>
        <v>68528188.44266668</v>
      </c>
      <c r="V199" s="65">
        <f t="shared" si="391"/>
        <v>12739459535.386734</v>
      </c>
      <c r="W199" s="65">
        <f t="shared" si="391"/>
        <v>1894626183183.5195</v>
      </c>
      <c r="X199" s="65">
        <f t="shared" si="391"/>
        <v>234809473013367.44</v>
      </c>
      <c r="Y199" s="65">
        <f t="shared" si="391"/>
        <v>2.4943747366741164E+16</v>
      </c>
      <c r="Z199" s="65">
        <f t="shared" si="391"/>
        <v>2.3185509073520236E+18</v>
      </c>
      <c r="AA199" s="65">
        <f t="shared" si="391"/>
        <v>1.9156662613013768E+20</v>
      </c>
      <c r="AB199" s="65">
        <f t="shared" si="391"/>
        <v>1.42451286921742E+22</v>
      </c>
      <c r="AC199" s="65">
        <f t="shared" si="391"/>
        <v>9.6298832780529434E+23</v>
      </c>
      <c r="AD199" s="65">
        <f t="shared" si="391"/>
        <v>5.9674379966255538E+25</v>
      </c>
      <c r="AE199" s="65">
        <f t="shared" si="391"/>
        <v>3.4134497207903445E+27</v>
      </c>
      <c r="AF199" s="65">
        <f t="shared" si="391"/>
        <v>1.8130727601335954E+29</v>
      </c>
      <c r="AG199" s="65">
        <f t="shared" si="391"/>
        <v>8.9882376363374835E+30</v>
      </c>
      <c r="AH199" s="65">
        <f t="shared" si="391"/>
        <v>4.1773989298488082E+32</v>
      </c>
      <c r="AI199" s="65">
        <f t="shared" si="391"/>
        <v>1.8272973967210075E+34</v>
      </c>
      <c r="AJ199" s="65">
        <f t="shared" si="391"/>
        <v>7.5490057527385623E+35</v>
      </c>
      <c r="AK199" s="65">
        <f t="shared" si="391"/>
        <v>2.9545408824237823E+37</v>
      </c>
      <c r="AL199" s="65">
        <f t="shared" si="391"/>
        <v>1.0985369801082699E+39</v>
      </c>
      <c r="AM199" s="65">
        <f t="shared" si="272"/>
        <v>1</v>
      </c>
      <c r="AN199" s="65">
        <f t="shared" si="267"/>
        <v>1.3888888888888889E-3</v>
      </c>
      <c r="AO199" s="65">
        <f t="shared" ref="AO199:BH199" si="392">AN199+1/((FACT($B$4-1-AO$10))*(($B$5*$P199)^AO$10))</f>
        <v>1.4001107220875603E-3</v>
      </c>
      <c r="AP199" s="65">
        <f t="shared" si="392"/>
        <v>1.4001862798117635E-3</v>
      </c>
      <c r="AQ199" s="65">
        <f t="shared" si="392"/>
        <v>1.4001866868019288E-3</v>
      </c>
      <c r="AR199" s="65">
        <f t="shared" si="392"/>
        <v>1.4001866884461121E-3</v>
      </c>
      <c r="AS199" s="65">
        <f t="shared" si="392"/>
        <v>1.4001866884505402E-3</v>
      </c>
      <c r="AT199" s="65">
        <f t="shared" si="392"/>
        <v>1.400186688450546E-3</v>
      </c>
      <c r="AU199" s="65" t="e">
        <f t="shared" si="392"/>
        <v>#NUM!</v>
      </c>
      <c r="AV199" s="65" t="e">
        <f t="shared" si="392"/>
        <v>#NUM!</v>
      </c>
      <c r="AW199" s="65" t="e">
        <f t="shared" si="392"/>
        <v>#NUM!</v>
      </c>
      <c r="AX199" s="65" t="e">
        <f t="shared" si="392"/>
        <v>#NUM!</v>
      </c>
      <c r="AY199" s="65" t="e">
        <f t="shared" si="392"/>
        <v>#NUM!</v>
      </c>
      <c r="AZ199" s="65" t="e">
        <f t="shared" si="392"/>
        <v>#NUM!</v>
      </c>
      <c r="BA199" s="65" t="e">
        <f t="shared" si="392"/>
        <v>#NUM!</v>
      </c>
      <c r="BB199" s="65" t="e">
        <f t="shared" si="392"/>
        <v>#NUM!</v>
      </c>
      <c r="BC199" s="65" t="e">
        <f t="shared" si="392"/>
        <v>#NUM!</v>
      </c>
      <c r="BD199" s="65" t="e">
        <f t="shared" si="392"/>
        <v>#NUM!</v>
      </c>
      <c r="BE199" s="65" t="e">
        <f t="shared" si="392"/>
        <v>#NUM!</v>
      </c>
      <c r="BF199" s="65" t="e">
        <f t="shared" si="392"/>
        <v>#NUM!</v>
      </c>
      <c r="BG199" s="65" t="e">
        <f t="shared" si="392"/>
        <v>#NUM!</v>
      </c>
      <c r="BH199" s="65" t="e">
        <f t="shared" si="392"/>
        <v>#NUM!</v>
      </c>
      <c r="BI199" s="5">
        <f t="shared" si="274"/>
        <v>7.8362566311526223</v>
      </c>
    </row>
    <row r="200" spans="4:61" s="1" customFormat="1">
      <c r="D200" s="5"/>
      <c r="E200" s="5"/>
      <c r="F200" s="5"/>
      <c r="G200" s="5"/>
      <c r="H200" s="5"/>
      <c r="O200" s="3"/>
      <c r="P200" s="65">
        <v>94.5</v>
      </c>
      <c r="Q200" s="65">
        <f t="shared" si="269"/>
        <v>0</v>
      </c>
      <c r="R200" s="65">
        <f t="shared" si="270"/>
        <v>1</v>
      </c>
      <c r="S200" s="65">
        <f t="shared" ref="S200:AL200" si="393">R200+(($B$5*$P200)^S$10)/FACT(S$10)</f>
        <v>747.55000000000007</v>
      </c>
      <c r="T200" s="65">
        <f t="shared" si="393"/>
        <v>279416.00125000003</v>
      </c>
      <c r="U200" s="65">
        <f t="shared" si="393"/>
        <v>69626060.094812512</v>
      </c>
      <c r="V200" s="65">
        <f t="shared" si="393"/>
        <v>13012310347.107088</v>
      </c>
      <c r="W200" s="65">
        <f t="shared" si="393"/>
        <v>1945484501240.9104</v>
      </c>
      <c r="X200" s="65">
        <f t="shared" si="393"/>
        <v>242393336853202.37</v>
      </c>
      <c r="Y200" s="65">
        <f t="shared" si="393"/>
        <v>2.5886156790189892E+16</v>
      </c>
      <c r="Z200" s="65">
        <f t="shared" si="393"/>
        <v>2.4189301075512535E+18</v>
      </c>
      <c r="AA200" s="65">
        <f t="shared" si="393"/>
        <v>2.0092192582318149E+20</v>
      </c>
      <c r="AB200" s="65">
        <f t="shared" si="393"/>
        <v>1.5020163070973559E+22</v>
      </c>
      <c r="AC200" s="65">
        <f t="shared" si="393"/>
        <v>1.0207751155175202E+24</v>
      </c>
      <c r="AD200" s="65">
        <f t="shared" si="393"/>
        <v>6.3591305094598313E+25</v>
      </c>
      <c r="AE200" s="65">
        <f t="shared" si="393"/>
        <v>3.6568243170855816E+27</v>
      </c>
      <c r="AF200" s="65">
        <f t="shared" si="393"/>
        <v>1.9526597468150476E+29</v>
      </c>
      <c r="AG200" s="65">
        <f t="shared" si="393"/>
        <v>9.7316533883186458E+30</v>
      </c>
      <c r="AH200" s="65">
        <f t="shared" si="393"/>
        <v>4.5469352986649422E+32</v>
      </c>
      <c r="AI200" s="65">
        <f t="shared" si="393"/>
        <v>1.9995063464265436E+34</v>
      </c>
      <c r="AJ200" s="65">
        <f t="shared" si="393"/>
        <v>8.304319064934615E+35</v>
      </c>
      <c r="AK200" s="65">
        <f t="shared" si="393"/>
        <v>3.2674201651938013E+37</v>
      </c>
      <c r="AL200" s="65">
        <f t="shared" si="393"/>
        <v>1.2213225168250196E+39</v>
      </c>
      <c r="AM200" s="65">
        <f t="shared" si="272"/>
        <v>1</v>
      </c>
      <c r="AN200" s="65">
        <f t="shared" si="267"/>
        <v>1.3888888888888889E-3</v>
      </c>
      <c r="AO200" s="65">
        <f t="shared" ref="AO200:BH200" si="394">AN200+1/((FACT($B$4-1-AO$10))*(($B$5*$P200)^AO$10))</f>
        <v>1.4000513473087313E-3</v>
      </c>
      <c r="AP200" s="65">
        <f t="shared" si="394"/>
        <v>1.4001261075955161E-3</v>
      </c>
      <c r="AQ200" s="65">
        <f t="shared" si="394"/>
        <v>1.4001265081596405E-3</v>
      </c>
      <c r="AR200" s="65">
        <f t="shared" si="394"/>
        <v>1.4001265097693014E-3</v>
      </c>
      <c r="AS200" s="65">
        <f t="shared" si="394"/>
        <v>1.4001265097736137E-3</v>
      </c>
      <c r="AT200" s="65">
        <f t="shared" si="394"/>
        <v>1.4001265097736196E-3</v>
      </c>
      <c r="AU200" s="65" t="e">
        <f t="shared" si="394"/>
        <v>#NUM!</v>
      </c>
      <c r="AV200" s="65" t="e">
        <f t="shared" si="394"/>
        <v>#NUM!</v>
      </c>
      <c r="AW200" s="65" t="e">
        <f t="shared" si="394"/>
        <v>#NUM!</v>
      </c>
      <c r="AX200" s="65" t="e">
        <f t="shared" si="394"/>
        <v>#NUM!</v>
      </c>
      <c r="AY200" s="65" t="e">
        <f t="shared" si="394"/>
        <v>#NUM!</v>
      </c>
      <c r="AZ200" s="65" t="e">
        <f t="shared" si="394"/>
        <v>#NUM!</v>
      </c>
      <c r="BA200" s="65" t="e">
        <f t="shared" si="394"/>
        <v>#NUM!</v>
      </c>
      <c r="BB200" s="65" t="e">
        <f t="shared" si="394"/>
        <v>#NUM!</v>
      </c>
      <c r="BC200" s="65" t="e">
        <f t="shared" si="394"/>
        <v>#NUM!</v>
      </c>
      <c r="BD200" s="65" t="e">
        <f t="shared" si="394"/>
        <v>#NUM!</v>
      </c>
      <c r="BE200" s="65" t="e">
        <f t="shared" si="394"/>
        <v>#NUM!</v>
      </c>
      <c r="BF200" s="65" t="e">
        <f t="shared" si="394"/>
        <v>#NUM!</v>
      </c>
      <c r="BG200" s="65" t="e">
        <f t="shared" si="394"/>
        <v>#NUM!</v>
      </c>
      <c r="BH200" s="65" t="e">
        <f t="shared" si="394"/>
        <v>#NUM!</v>
      </c>
      <c r="BI200" s="5">
        <f t="shared" si="274"/>
        <v>7.8365934404000921</v>
      </c>
    </row>
    <row r="201" spans="4:61" s="1" customFormat="1">
      <c r="D201" s="5"/>
      <c r="E201" s="5"/>
      <c r="F201" s="5"/>
      <c r="G201" s="5"/>
      <c r="H201" s="5"/>
      <c r="O201" s="3"/>
      <c r="P201" s="66">
        <v>95</v>
      </c>
      <c r="Q201" s="65">
        <f t="shared" si="269"/>
        <v>0</v>
      </c>
      <c r="R201" s="65">
        <f t="shared" si="270"/>
        <v>1</v>
      </c>
      <c r="S201" s="65">
        <f t="shared" ref="S201:AL201" si="395">R201+(($B$5*$P201)^S$10)/FACT(S$10)</f>
        <v>751.5</v>
      </c>
      <c r="T201" s="65">
        <f t="shared" si="395"/>
        <v>282376.625</v>
      </c>
      <c r="U201" s="65">
        <f t="shared" si="395"/>
        <v>70735595.395833328</v>
      </c>
      <c r="V201" s="65">
        <f t="shared" si="395"/>
        <v>13289520767.273437</v>
      </c>
      <c r="W201" s="65">
        <f t="shared" si="395"/>
        <v>1997429175066.1018</v>
      </c>
      <c r="X201" s="65">
        <f t="shared" si="395"/>
        <v>250180230933611.22</v>
      </c>
      <c r="Y201" s="65">
        <f t="shared" si="395"/>
        <v>2.6858922048046196E+16</v>
      </c>
      <c r="Z201" s="65">
        <f t="shared" si="395"/>
        <v>2.5230915137659203E+18</v>
      </c>
      <c r="AA201" s="65">
        <f t="shared" si="395"/>
        <v>2.1068115374535089E+20</v>
      </c>
      <c r="AB201" s="65">
        <f t="shared" si="395"/>
        <v>1.5832943724225802E+22</v>
      </c>
      <c r="AC201" s="65">
        <f t="shared" si="395"/>
        <v>1.0816973127374603E+24</v>
      </c>
      <c r="AD201" s="65">
        <f t="shared" si="395"/>
        <v>6.7742631391440167E+25</v>
      </c>
      <c r="AE201" s="65">
        <f t="shared" si="395"/>
        <v>3.9161296333965467E+27</v>
      </c>
      <c r="AF201" s="65">
        <f t="shared" si="395"/>
        <v>2.10217161419456E+29</v>
      </c>
      <c r="AG201" s="65">
        <f t="shared" si="395"/>
        <v>1.0532145451781964E+31</v>
      </c>
      <c r="AH201" s="65">
        <f t="shared" si="395"/>
        <v>4.9469509432159826E+32</v>
      </c>
      <c r="AI201" s="65">
        <f t="shared" si="395"/>
        <v>2.1869065278250842E+34</v>
      </c>
      <c r="AJ201" s="65">
        <f t="shared" si="395"/>
        <v>9.1306155544707845E+35</v>
      </c>
      <c r="AK201" s="65">
        <f t="shared" si="395"/>
        <v>3.6115164917115775E+37</v>
      </c>
      <c r="AL201" s="65">
        <f t="shared" si="395"/>
        <v>1.3570740935637335E+39</v>
      </c>
      <c r="AM201" s="65">
        <f t="shared" si="272"/>
        <v>1</v>
      </c>
      <c r="AN201" s="65">
        <f t="shared" si="267"/>
        <v>1.3888888888888889E-3</v>
      </c>
      <c r="AO201" s="65">
        <f t="shared" ref="AO201:BH201" si="396">AN201+1/((FACT($B$4-1-AO$10))*(($B$5*$P201)^AO$10))</f>
        <v>1.3999925975275744E-3</v>
      </c>
      <c r="AP201" s="65">
        <f t="shared" si="396"/>
        <v>1.4000665729348941E-3</v>
      </c>
      <c r="AQ201" s="65">
        <f t="shared" si="396"/>
        <v>1.4000669672075514E-3</v>
      </c>
      <c r="AR201" s="65">
        <f t="shared" si="396"/>
        <v>1.4000669687835913E-3</v>
      </c>
      <c r="AS201" s="65">
        <f t="shared" si="396"/>
        <v>1.4000669687877912E-3</v>
      </c>
      <c r="AT201" s="65">
        <f t="shared" si="396"/>
        <v>1.4000669687877969E-3</v>
      </c>
      <c r="AU201" s="65" t="e">
        <f t="shared" si="396"/>
        <v>#NUM!</v>
      </c>
      <c r="AV201" s="65" t="e">
        <f t="shared" si="396"/>
        <v>#NUM!</v>
      </c>
      <c r="AW201" s="65" t="e">
        <f t="shared" si="396"/>
        <v>#NUM!</v>
      </c>
      <c r="AX201" s="65" t="e">
        <f t="shared" si="396"/>
        <v>#NUM!</v>
      </c>
      <c r="AY201" s="65" t="e">
        <f t="shared" si="396"/>
        <v>#NUM!</v>
      </c>
      <c r="AZ201" s="65" t="e">
        <f t="shared" si="396"/>
        <v>#NUM!</v>
      </c>
      <c r="BA201" s="65" t="e">
        <f t="shared" si="396"/>
        <v>#NUM!</v>
      </c>
      <c r="BB201" s="65" t="e">
        <f t="shared" si="396"/>
        <v>#NUM!</v>
      </c>
      <c r="BC201" s="65" t="e">
        <f t="shared" si="396"/>
        <v>#NUM!</v>
      </c>
      <c r="BD201" s="65" t="e">
        <f t="shared" si="396"/>
        <v>#NUM!</v>
      </c>
      <c r="BE201" s="65" t="e">
        <f t="shared" si="396"/>
        <v>#NUM!</v>
      </c>
      <c r="BF201" s="65" t="e">
        <f t="shared" si="396"/>
        <v>#NUM!</v>
      </c>
      <c r="BG201" s="65" t="e">
        <f t="shared" si="396"/>
        <v>#NUM!</v>
      </c>
      <c r="BH201" s="65" t="e">
        <f t="shared" si="396"/>
        <v>#NUM!</v>
      </c>
      <c r="BI201" s="5">
        <f t="shared" si="274"/>
        <v>7.8369267091003287</v>
      </c>
    </row>
    <row r="202" spans="4:61" s="1" customFormat="1">
      <c r="D202" s="5"/>
      <c r="E202" s="5"/>
      <c r="F202" s="5"/>
      <c r="G202" s="5"/>
      <c r="H202" s="5"/>
      <c r="O202" s="3"/>
      <c r="P202" s="65">
        <v>95.5</v>
      </c>
      <c r="Q202" s="65">
        <f t="shared" si="269"/>
        <v>0</v>
      </c>
      <c r="R202" s="65">
        <f t="shared" si="270"/>
        <v>1</v>
      </c>
      <c r="S202" s="65">
        <f t="shared" ref="S202:AL202" si="397">R202+(($B$5*$P202)^S$10)/FACT(S$10)</f>
        <v>755.45</v>
      </c>
      <c r="T202" s="65">
        <f t="shared" si="397"/>
        <v>285352.85125000007</v>
      </c>
      <c r="U202" s="65">
        <f t="shared" si="397"/>
        <v>71856855.975604177</v>
      </c>
      <c r="V202" s="65">
        <f t="shared" si="397"/>
        <v>13571136989.017859</v>
      </c>
      <c r="W202" s="65">
        <f t="shared" si="397"/>
        <v>2050477516263.7637</v>
      </c>
      <c r="X202" s="65">
        <f t="shared" si="397"/>
        <v>258174480490235.78</v>
      </c>
      <c r="Y202" s="65">
        <f t="shared" si="397"/>
        <v>2.7862853629592124E+16</v>
      </c>
      <c r="Z202" s="65">
        <f t="shared" si="397"/>
        <v>2.631156626634582E+18</v>
      </c>
      <c r="AA202" s="65">
        <f t="shared" si="397"/>
        <v>2.2085948852036957E+20</v>
      </c>
      <c r="AB202" s="65">
        <f t="shared" si="397"/>
        <v>1.6685095988243208E+22</v>
      </c>
      <c r="AC202" s="65">
        <f t="shared" si="397"/>
        <v>1.1459072075533247E+24</v>
      </c>
      <c r="AD202" s="65">
        <f t="shared" si="397"/>
        <v>7.21410423800763E+25</v>
      </c>
      <c r="AE202" s="65">
        <f t="shared" si="397"/>
        <v>4.1923164062962273E+27</v>
      </c>
      <c r="AF202" s="65">
        <f t="shared" si="397"/>
        <v>2.2622562378533486E+29</v>
      </c>
      <c r="AG202" s="65">
        <f t="shared" si="397"/>
        <v>1.1393760873926382E+31</v>
      </c>
      <c r="AH202" s="65">
        <f t="shared" si="397"/>
        <v>5.3797794646573351E+32</v>
      </c>
      <c r="AI202" s="65">
        <f t="shared" si="397"/>
        <v>2.3907474347626847E+34</v>
      </c>
      <c r="AJ202" s="65">
        <f t="shared" si="397"/>
        <v>1.0034139498951826E+36</v>
      </c>
      <c r="AK202" s="65">
        <f t="shared" si="397"/>
        <v>3.9897553974992732E+37</v>
      </c>
      <c r="AL202" s="65">
        <f t="shared" si="397"/>
        <v>1.5070817510717352E+39</v>
      </c>
      <c r="AM202" s="65">
        <f t="shared" si="272"/>
        <v>1</v>
      </c>
      <c r="AN202" s="65">
        <f t="shared" si="267"/>
        <v>1.3888888888888889E-3</v>
      </c>
      <c r="AO202" s="65">
        <f t="shared" ref="AO202:BH202" si="398">AN202+1/((FACT($B$4-1-AO$10))*(($B$5*$P202)^AO$10))</f>
        <v>1.3999344629273718E-3</v>
      </c>
      <c r="AP202" s="65">
        <f t="shared" si="398"/>
        <v>1.4000076657508756E-3</v>
      </c>
      <c r="AQ202" s="65">
        <f t="shared" si="398"/>
        <v>1.400008053863135E-3</v>
      </c>
      <c r="AR202" s="65">
        <f t="shared" si="398"/>
        <v>1.4000080554064272E-3</v>
      </c>
      <c r="AS202" s="65">
        <f t="shared" si="398"/>
        <v>1.4000080554105183E-3</v>
      </c>
      <c r="AT202" s="65">
        <f t="shared" si="398"/>
        <v>1.4000080554105237E-3</v>
      </c>
      <c r="AU202" s="65" t="e">
        <f t="shared" si="398"/>
        <v>#NUM!</v>
      </c>
      <c r="AV202" s="65" t="e">
        <f t="shared" si="398"/>
        <v>#NUM!</v>
      </c>
      <c r="AW202" s="65" t="e">
        <f t="shared" si="398"/>
        <v>#NUM!</v>
      </c>
      <c r="AX202" s="65" t="e">
        <f t="shared" si="398"/>
        <v>#NUM!</v>
      </c>
      <c r="AY202" s="65" t="e">
        <f t="shared" si="398"/>
        <v>#NUM!</v>
      </c>
      <c r="AZ202" s="65" t="e">
        <f t="shared" si="398"/>
        <v>#NUM!</v>
      </c>
      <c r="BA202" s="65" t="e">
        <f t="shared" si="398"/>
        <v>#NUM!</v>
      </c>
      <c r="BB202" s="65" t="e">
        <f t="shared" si="398"/>
        <v>#NUM!</v>
      </c>
      <c r="BC202" s="65" t="e">
        <f t="shared" si="398"/>
        <v>#NUM!</v>
      </c>
      <c r="BD202" s="65" t="e">
        <f t="shared" si="398"/>
        <v>#NUM!</v>
      </c>
      <c r="BE202" s="65" t="e">
        <f t="shared" si="398"/>
        <v>#NUM!</v>
      </c>
      <c r="BF202" s="65" t="e">
        <f t="shared" si="398"/>
        <v>#NUM!</v>
      </c>
      <c r="BG202" s="65" t="e">
        <f t="shared" si="398"/>
        <v>#NUM!</v>
      </c>
      <c r="BH202" s="65" t="e">
        <f t="shared" si="398"/>
        <v>#NUM!</v>
      </c>
      <c r="BI202" s="5">
        <f t="shared" si="274"/>
        <v>7.8372564927884234</v>
      </c>
    </row>
    <row r="203" spans="4:61" s="1" customFormat="1">
      <c r="D203" s="5"/>
      <c r="E203" s="5"/>
      <c r="F203" s="5"/>
      <c r="G203" s="5"/>
      <c r="H203" s="5"/>
      <c r="O203" s="3"/>
      <c r="P203" s="66">
        <v>96</v>
      </c>
      <c r="Q203" s="65">
        <f t="shared" si="269"/>
        <v>0</v>
      </c>
      <c r="R203" s="65">
        <f t="shared" si="270"/>
        <v>1</v>
      </c>
      <c r="S203" s="65">
        <f t="shared" ref="S203:AL203" si="399">R203+(($B$5*$P203)^S$10)/FACT(S$10)</f>
        <v>759.40000000000009</v>
      </c>
      <c r="T203" s="65">
        <f t="shared" si="399"/>
        <v>288344.68000000011</v>
      </c>
      <c r="U203" s="65">
        <f t="shared" si="399"/>
        <v>72989903.464000031</v>
      </c>
      <c r="V203" s="65">
        <f t="shared" si="399"/>
        <v>13857205448.91041</v>
      </c>
      <c r="W203" s="65">
        <f t="shared" si="399"/>
        <v>2104647019382.2219</v>
      </c>
      <c r="X203" s="65">
        <f t="shared" si="399"/>
        <v>266380479500552.84</v>
      </c>
      <c r="Y203" s="65">
        <f t="shared" si="399"/>
        <v>2.8898779244317672E+16</v>
      </c>
      <c r="Z203" s="65">
        <f t="shared" si="399"/>
        <v>2.7432501821489807E+18</v>
      </c>
      <c r="AA203" s="65">
        <f t="shared" si="399"/>
        <v>2.3147259506691529E+20</v>
      </c>
      <c r="AB203" s="65">
        <f t="shared" si="399"/>
        <v>1.7578306111127595E+22</v>
      </c>
      <c r="AC203" s="65">
        <f t="shared" si="399"/>
        <v>1.2135636278002568E+24</v>
      </c>
      <c r="AD203" s="65">
        <f t="shared" si="399"/>
        <v>7.6799835958553229E+25</v>
      </c>
      <c r="AE203" s="65">
        <f t="shared" si="399"/>
        <v>4.4863866771618657E+27</v>
      </c>
      <c r="AF203" s="65">
        <f t="shared" si="399"/>
        <v>2.4336000527491853E+29</v>
      </c>
      <c r="AG203" s="65">
        <f t="shared" si="399"/>
        <v>1.2320810161577497E+31</v>
      </c>
      <c r="AH203" s="65">
        <f t="shared" si="399"/>
        <v>5.8479194757031986E+32</v>
      </c>
      <c r="AI203" s="65">
        <f t="shared" si="399"/>
        <v>2.6123739630557984E+34</v>
      </c>
      <c r="AJ203" s="65">
        <f t="shared" si="399"/>
        <v>1.1021647353404383E+36</v>
      </c>
      <c r="AK203" s="65">
        <f t="shared" si="399"/>
        <v>4.4053190585149565E+37</v>
      </c>
      <c r="AL203" s="65">
        <f t="shared" si="399"/>
        <v>1.6727560908099117E+39</v>
      </c>
      <c r="AM203" s="65">
        <f t="shared" si="272"/>
        <v>1</v>
      </c>
      <c r="AN203" s="65">
        <f t="shared" ref="AN203:AN266" si="400">1/((FACT($B$4-1-AN$10))*(($B$5*$P203)^AN$10))</f>
        <v>1.3888888888888889E-3</v>
      </c>
      <c r="AO203" s="65">
        <f t="shared" ref="AO203:BH203" si="401">AN203+1/((FACT($B$4-1-AO$10))*(($B$5*$P203)^AO$10))</f>
        <v>1.3998769338959213E-3</v>
      </c>
      <c r="AP203" s="65">
        <f t="shared" si="401"/>
        <v>1.3999493761757673E-3</v>
      </c>
      <c r="AQ203" s="65">
        <f t="shared" si="401"/>
        <v>1.3999497582553025E-3</v>
      </c>
      <c r="AR203" s="65">
        <f t="shared" si="401"/>
        <v>1.3999497597666931E-3</v>
      </c>
      <c r="AS203" s="65">
        <f t="shared" si="401"/>
        <v>1.3999497597706788E-3</v>
      </c>
      <c r="AT203" s="65">
        <f t="shared" si="401"/>
        <v>1.399949759770684E-3</v>
      </c>
      <c r="AU203" s="65" t="e">
        <f t="shared" si="401"/>
        <v>#NUM!</v>
      </c>
      <c r="AV203" s="65" t="e">
        <f t="shared" si="401"/>
        <v>#NUM!</v>
      </c>
      <c r="AW203" s="65" t="e">
        <f t="shared" si="401"/>
        <v>#NUM!</v>
      </c>
      <c r="AX203" s="65" t="e">
        <f t="shared" si="401"/>
        <v>#NUM!</v>
      </c>
      <c r="AY203" s="65" t="e">
        <f t="shared" si="401"/>
        <v>#NUM!</v>
      </c>
      <c r="AZ203" s="65" t="e">
        <f t="shared" si="401"/>
        <v>#NUM!</v>
      </c>
      <c r="BA203" s="65" t="e">
        <f t="shared" si="401"/>
        <v>#NUM!</v>
      </c>
      <c r="BB203" s="65" t="e">
        <f t="shared" si="401"/>
        <v>#NUM!</v>
      </c>
      <c r="BC203" s="65" t="e">
        <f t="shared" si="401"/>
        <v>#NUM!</v>
      </c>
      <c r="BD203" s="65" t="e">
        <f t="shared" si="401"/>
        <v>#NUM!</v>
      </c>
      <c r="BE203" s="65" t="e">
        <f t="shared" si="401"/>
        <v>#NUM!</v>
      </c>
      <c r="BF203" s="65" t="e">
        <f t="shared" si="401"/>
        <v>#NUM!</v>
      </c>
      <c r="BG203" s="65" t="e">
        <f t="shared" si="401"/>
        <v>#NUM!</v>
      </c>
      <c r="BH203" s="65" t="e">
        <f t="shared" si="401"/>
        <v>#NUM!</v>
      </c>
      <c r="BI203" s="5">
        <f t="shared" si="274"/>
        <v>7.8375828458440573</v>
      </c>
    </row>
    <row r="204" spans="4:61" s="1" customFormat="1">
      <c r="D204" s="5"/>
      <c r="E204" s="5"/>
      <c r="F204" s="5"/>
      <c r="G204" s="5"/>
      <c r="H204" s="5"/>
      <c r="O204" s="3"/>
      <c r="P204" s="65">
        <v>96.5</v>
      </c>
      <c r="Q204" s="65">
        <f t="shared" ref="Q204:Q267" si="402">$B$5*EXP(-$B$5*P204)*(($B$5*P204)^($B$4-1))/FACT($B$4-1)</f>
        <v>0</v>
      </c>
      <c r="R204" s="65">
        <f t="shared" ref="R204:R267" si="403">(($B$5*$P204)^R$10)/FACT(R$10)</f>
        <v>1</v>
      </c>
      <c r="S204" s="65">
        <f t="shared" ref="S204:AL204" si="404">R204+(($B$5*$P204)^S$10)/FACT(S$10)</f>
        <v>763.35</v>
      </c>
      <c r="T204" s="65">
        <f t="shared" si="404"/>
        <v>291352.11125000002</v>
      </c>
      <c r="U204" s="65">
        <f t="shared" si="404"/>
        <v>74134799.490895838</v>
      </c>
      <c r="V204" s="65">
        <f t="shared" si="404"/>
        <v>14147772826.95915</v>
      </c>
      <c r="W204" s="65">
        <f t="shared" si="404"/>
        <v>2159955362875.0439</v>
      </c>
      <c r="X204" s="65">
        <f t="shared" si="404"/>
        <v>274802691408401.31</v>
      </c>
      <c r="Y204" s="65">
        <f t="shared" si="404"/>
        <v>2.9967544094880824E+16</v>
      </c>
      <c r="Z204" s="65">
        <f t="shared" si="404"/>
        <v>2.859500220212031E+18</v>
      </c>
      <c r="AA204" s="65">
        <f t="shared" si="404"/>
        <v>2.4253663751331312E+20</v>
      </c>
      <c r="AB204" s="65">
        <f t="shared" si="404"/>
        <v>1.8514323199052877E+22</v>
      </c>
      <c r="AC204" s="65">
        <f t="shared" si="404"/>
        <v>1.2848321854890244E+24</v>
      </c>
      <c r="AD204" s="65">
        <f t="shared" si="404"/>
        <v>8.1732950711885677E+25</v>
      </c>
      <c r="AE204" s="65">
        <f t="shared" si="404"/>
        <v>4.7993962706040775E+27</v>
      </c>
      <c r="AF204" s="65">
        <f t="shared" si="404"/>
        <v>2.6169301283630501E+29</v>
      </c>
      <c r="AG204" s="65">
        <f t="shared" si="404"/>
        <v>1.3317882918760446E+31</v>
      </c>
      <c r="AH204" s="65">
        <f t="shared" si="404"/>
        <v>6.3540453134258976E+32</v>
      </c>
      <c r="AI204" s="65">
        <f t="shared" si="404"/>
        <v>2.8532331379925313E+34</v>
      </c>
      <c r="AJ204" s="65">
        <f t="shared" si="404"/>
        <v>1.2100446748808721E+36</v>
      </c>
      <c r="AK204" s="65">
        <f t="shared" si="404"/>
        <v>4.8616672836351755E+37</v>
      </c>
      <c r="AL204" s="65">
        <f t="shared" si="404"/>
        <v>1.8556388217812181E+39</v>
      </c>
      <c r="AM204" s="65">
        <f t="shared" ref="AM204:AM267" si="405">1-EXP(-$B$5*P204)*VLOOKUP(P204,P204:AL604,$B$4+2,1)</f>
        <v>1</v>
      </c>
      <c r="AN204" s="65">
        <f t="shared" si="400"/>
        <v>1.3888888888888889E-3</v>
      </c>
      <c r="AO204" s="65">
        <f t="shared" ref="AO204:BH204" si="406">AN204+1/((FACT($B$4-1-AO$10))*(($B$5*$P204)^AO$10))</f>
        <v>1.3998200010202373E-3</v>
      </c>
      <c r="AP204" s="65">
        <f t="shared" si="406"/>
        <v>1.3998916945476942E-3</v>
      </c>
      <c r="AQ204" s="65">
        <f t="shared" si="406"/>
        <v>1.3998920707188882E-3</v>
      </c>
      <c r="AR204" s="65">
        <f t="shared" si="406"/>
        <v>1.3998920721991972E-3</v>
      </c>
      <c r="AS204" s="65">
        <f t="shared" si="406"/>
        <v>1.3998920722030808E-3</v>
      </c>
      <c r="AT204" s="65">
        <f t="shared" si="406"/>
        <v>1.3998920722030858E-3</v>
      </c>
      <c r="AU204" s="65" t="e">
        <f t="shared" si="406"/>
        <v>#NUM!</v>
      </c>
      <c r="AV204" s="65" t="e">
        <f t="shared" si="406"/>
        <v>#NUM!</v>
      </c>
      <c r="AW204" s="65" t="e">
        <f t="shared" si="406"/>
        <v>#NUM!</v>
      </c>
      <c r="AX204" s="65" t="e">
        <f t="shared" si="406"/>
        <v>#NUM!</v>
      </c>
      <c r="AY204" s="65" t="e">
        <f t="shared" si="406"/>
        <v>#NUM!</v>
      </c>
      <c r="AZ204" s="65" t="e">
        <f t="shared" si="406"/>
        <v>#NUM!</v>
      </c>
      <c r="BA204" s="65" t="e">
        <f t="shared" si="406"/>
        <v>#NUM!</v>
      </c>
      <c r="BB204" s="65" t="e">
        <f t="shared" si="406"/>
        <v>#NUM!</v>
      </c>
      <c r="BC204" s="65" t="e">
        <f t="shared" si="406"/>
        <v>#NUM!</v>
      </c>
      <c r="BD204" s="65" t="e">
        <f t="shared" si="406"/>
        <v>#NUM!</v>
      </c>
      <c r="BE204" s="65" t="e">
        <f t="shared" si="406"/>
        <v>#NUM!</v>
      </c>
      <c r="BF204" s="65" t="e">
        <f t="shared" si="406"/>
        <v>#NUM!</v>
      </c>
      <c r="BG204" s="65" t="e">
        <f t="shared" si="406"/>
        <v>#NUM!</v>
      </c>
      <c r="BH204" s="65" t="e">
        <f t="shared" si="406"/>
        <v>#NUM!</v>
      </c>
      <c r="BI204" s="5">
        <f t="shared" ref="BI204:BI267" si="407">$B$5/((FACT($B$4-1))*VLOOKUP(P204,P204:BH604,$B$4+24,1))</f>
        <v>7.8379058215213995</v>
      </c>
    </row>
    <row r="205" spans="4:61" s="1" customFormat="1">
      <c r="D205" s="5"/>
      <c r="E205" s="5"/>
      <c r="F205" s="5"/>
      <c r="G205" s="5"/>
      <c r="H205" s="5"/>
      <c r="O205" s="3"/>
      <c r="P205" s="66">
        <v>97</v>
      </c>
      <c r="Q205" s="65">
        <f t="shared" si="402"/>
        <v>0</v>
      </c>
      <c r="R205" s="65">
        <f t="shared" si="403"/>
        <v>1</v>
      </c>
      <c r="S205" s="65">
        <f t="shared" ref="S205:AL205" si="408">R205+(($B$5*$P205)^S$10)/FACT(S$10)</f>
        <v>767.30000000000007</v>
      </c>
      <c r="T205" s="65">
        <f t="shared" si="408"/>
        <v>294375.14500000002</v>
      </c>
      <c r="U205" s="65">
        <f t="shared" si="408"/>
        <v>75291605.686166674</v>
      </c>
      <c r="V205" s="65">
        <f t="shared" si="408"/>
        <v>14442886046.610172</v>
      </c>
      <c r="W205" s="65">
        <f t="shared" si="408"/>
        <v>2216420410062.6235</v>
      </c>
      <c r="X205" s="65">
        <f t="shared" si="408"/>
        <v>283445649852307.81</v>
      </c>
      <c r="Y205" s="65">
        <f t="shared" si="408"/>
        <v>3.1070011152936948E+16</v>
      </c>
      <c r="Z205" s="65">
        <f t="shared" si="408"/>
        <v>2.980038154279657E+18</v>
      </c>
      <c r="AA205" s="65">
        <f t="shared" si="408"/>
        <v>2.5406829238516918E+20</v>
      </c>
      <c r="AB205" s="65">
        <f t="shared" si="408"/>
        <v>1.9494961214098235E+22</v>
      </c>
      <c r="AC205" s="65">
        <f t="shared" si="408"/>
        <v>1.3598855290239821E+24</v>
      </c>
      <c r="AD205" s="65">
        <f t="shared" si="408"/>
        <v>8.6954993205083486E+25</v>
      </c>
      <c r="AE205" s="65">
        <f t="shared" si="408"/>
        <v>5.1324573787561911E+27</v>
      </c>
      <c r="AF205" s="65">
        <f t="shared" si="408"/>
        <v>2.813016343821715E+29</v>
      </c>
      <c r="AG205" s="65">
        <f t="shared" si="408"/>
        <v>1.4389864323563317E+31</v>
      </c>
      <c r="AH205" s="65">
        <f t="shared" si="408"/>
        <v>6.9010183861853278E+32</v>
      </c>
      <c r="AI205" s="65">
        <f t="shared" si="408"/>
        <v>3.1148812774044132E+34</v>
      </c>
      <c r="AJ205" s="65">
        <f t="shared" si="408"/>
        <v>1.3278438233194127E+36</v>
      </c>
      <c r="AK205" s="65">
        <f t="shared" si="408"/>
        <v>5.3625601011788685E+37</v>
      </c>
      <c r="AL205" s="65">
        <f t="shared" si="408"/>
        <v>2.0574141676879886E+39</v>
      </c>
      <c r="AM205" s="65">
        <f t="shared" si="405"/>
        <v>1</v>
      </c>
      <c r="AN205" s="65">
        <f t="shared" si="400"/>
        <v>1.3888888888888889E-3</v>
      </c>
      <c r="AO205" s="65">
        <f t="shared" ref="AO205:BH205" si="409">AN205+1/((FACT($B$4-1-AO$10))*(($B$5*$P205)^AO$10))</f>
        <v>1.3997636550814158E-3</v>
      </c>
      <c r="AP205" s="65">
        <f t="shared" si="409"/>
        <v>1.399834611405261E-3</v>
      </c>
      <c r="AQ205" s="65">
        <f t="shared" si="409"/>
        <v>1.3998349817893082E-3</v>
      </c>
      <c r="AR205" s="65">
        <f t="shared" si="409"/>
        <v>1.3998349832393306E-3</v>
      </c>
      <c r="AS205" s="65">
        <f t="shared" si="409"/>
        <v>1.3998349832431152E-3</v>
      </c>
      <c r="AT205" s="65">
        <f t="shared" si="409"/>
        <v>1.3998349832431201E-3</v>
      </c>
      <c r="AU205" s="65" t="e">
        <f t="shared" si="409"/>
        <v>#NUM!</v>
      </c>
      <c r="AV205" s="65" t="e">
        <f t="shared" si="409"/>
        <v>#NUM!</v>
      </c>
      <c r="AW205" s="65" t="e">
        <f t="shared" si="409"/>
        <v>#NUM!</v>
      </c>
      <c r="AX205" s="65" t="e">
        <f t="shared" si="409"/>
        <v>#NUM!</v>
      </c>
      <c r="AY205" s="65" t="e">
        <f t="shared" si="409"/>
        <v>#NUM!</v>
      </c>
      <c r="AZ205" s="65" t="e">
        <f t="shared" si="409"/>
        <v>#NUM!</v>
      </c>
      <c r="BA205" s="65" t="e">
        <f t="shared" si="409"/>
        <v>#NUM!</v>
      </c>
      <c r="BB205" s="65" t="e">
        <f t="shared" si="409"/>
        <v>#NUM!</v>
      </c>
      <c r="BC205" s="65" t="e">
        <f t="shared" si="409"/>
        <v>#NUM!</v>
      </c>
      <c r="BD205" s="65" t="e">
        <f t="shared" si="409"/>
        <v>#NUM!</v>
      </c>
      <c r="BE205" s="65" t="e">
        <f t="shared" si="409"/>
        <v>#NUM!</v>
      </c>
      <c r="BF205" s="65" t="e">
        <f t="shared" si="409"/>
        <v>#NUM!</v>
      </c>
      <c r="BG205" s="65" t="e">
        <f t="shared" si="409"/>
        <v>#NUM!</v>
      </c>
      <c r="BH205" s="65" t="e">
        <f t="shared" si="409"/>
        <v>#NUM!</v>
      </c>
      <c r="BI205" s="5">
        <f t="shared" si="407"/>
        <v>7.8382254719780731</v>
      </c>
    </row>
    <row r="206" spans="4:61" s="1" customFormat="1">
      <c r="D206" s="5"/>
      <c r="E206" s="5"/>
      <c r="F206" s="5"/>
      <c r="G206" s="5"/>
      <c r="H206" s="5"/>
      <c r="O206" s="3"/>
      <c r="P206" s="65">
        <v>97.5</v>
      </c>
      <c r="Q206" s="65">
        <f t="shared" si="402"/>
        <v>0</v>
      </c>
      <c r="R206" s="65">
        <f t="shared" si="403"/>
        <v>1</v>
      </c>
      <c r="S206" s="65">
        <f t="shared" ref="S206:AL206" si="410">R206+(($B$5*$P206)^S$10)/FACT(S$10)</f>
        <v>771.25</v>
      </c>
      <c r="T206" s="65">
        <f t="shared" si="410"/>
        <v>297413.78125</v>
      </c>
      <c r="U206" s="65">
        <f t="shared" si="410"/>
        <v>76460383.6796875</v>
      </c>
      <c r="V206" s="65">
        <f t="shared" si="410"/>
        <v>14742592274.747559</v>
      </c>
      <c r="W206" s="65">
        <f t="shared" si="410"/>
        <v>2274060210093.7529</v>
      </c>
      <c r="X206" s="65">
        <f t="shared" si="410"/>
        <v>292313959397608.62</v>
      </c>
      <c r="Y206" s="65">
        <f t="shared" si="410"/>
        <v>3.2207061437852368E+16</v>
      </c>
      <c r="Z206" s="65">
        <f t="shared" si="410"/>
        <v>3.1049988420978243E+18</v>
      </c>
      <c r="AA206" s="65">
        <f t="shared" si="410"/>
        <v>2.6608476207024708E+20</v>
      </c>
      <c r="AB206" s="65">
        <f t="shared" si="410"/>
        <v>2.0522101024718443E+22</v>
      </c>
      <c r="AC206" s="65">
        <f t="shared" si="410"/>
        <v>1.4389036034160617E+24</v>
      </c>
      <c r="AD206" s="65">
        <f t="shared" si="410"/>
        <v>9.2481266288160415E+25</v>
      </c>
      <c r="AE206" s="65">
        <f t="shared" si="410"/>
        <v>5.4867412553592621E+27</v>
      </c>
      <c r="AF206" s="65">
        <f t="shared" si="410"/>
        <v>3.0226736672550331E+29</v>
      </c>
      <c r="AG206" s="65">
        <f t="shared" si="410"/>
        <v>1.5541952484617401E+31</v>
      </c>
      <c r="AH206" s="65">
        <f t="shared" si="410"/>
        <v>7.491899188631319E+32</v>
      </c>
      <c r="AI206" s="65">
        <f t="shared" si="410"/>
        <v>3.3989916160219056E+34</v>
      </c>
      <c r="AJ206" s="65">
        <f t="shared" si="410"/>
        <v>1.4564159932382417E+36</v>
      </c>
      <c r="AK206" s="65">
        <f t="shared" si="410"/>
        <v>5.9120820512677549E+37</v>
      </c>
      <c r="AL206" s="65">
        <f t="shared" si="410"/>
        <v>2.2799211995675837E+39</v>
      </c>
      <c r="AM206" s="65">
        <f t="shared" si="405"/>
        <v>1</v>
      </c>
      <c r="AN206" s="65">
        <f t="shared" si="400"/>
        <v>1.3888888888888889E-3</v>
      </c>
      <c r="AO206" s="65">
        <f t="shared" ref="AO206:BH206" si="411">AN206+1/((FACT($B$4-1-AO$10))*(($B$5*$P206)^AO$10))</f>
        <v>1.3997078870496592E-3</v>
      </c>
      <c r="AP206" s="65">
        <f t="shared" si="411"/>
        <v>1.399778117482381E-3</v>
      </c>
      <c r="AQ206" s="65">
        <f t="shared" si="411"/>
        <v>1.3997784821973838E-3</v>
      </c>
      <c r="AR206" s="65">
        <f t="shared" si="411"/>
        <v>1.3997784836178901E-3</v>
      </c>
      <c r="AS206" s="65">
        <f t="shared" si="411"/>
        <v>1.3997784836215785E-3</v>
      </c>
      <c r="AT206" s="65">
        <f t="shared" si="411"/>
        <v>1.3997784836215833E-3</v>
      </c>
      <c r="AU206" s="65" t="e">
        <f t="shared" si="411"/>
        <v>#NUM!</v>
      </c>
      <c r="AV206" s="65" t="e">
        <f t="shared" si="411"/>
        <v>#NUM!</v>
      </c>
      <c r="AW206" s="65" t="e">
        <f t="shared" si="411"/>
        <v>#NUM!</v>
      </c>
      <c r="AX206" s="65" t="e">
        <f t="shared" si="411"/>
        <v>#NUM!</v>
      </c>
      <c r="AY206" s="65" t="e">
        <f t="shared" si="411"/>
        <v>#NUM!</v>
      </c>
      <c r="AZ206" s="65" t="e">
        <f t="shared" si="411"/>
        <v>#NUM!</v>
      </c>
      <c r="BA206" s="65" t="e">
        <f t="shared" si="411"/>
        <v>#NUM!</v>
      </c>
      <c r="BB206" s="65" t="e">
        <f t="shared" si="411"/>
        <v>#NUM!</v>
      </c>
      <c r="BC206" s="65" t="e">
        <f t="shared" si="411"/>
        <v>#NUM!</v>
      </c>
      <c r="BD206" s="65" t="e">
        <f t="shared" si="411"/>
        <v>#NUM!</v>
      </c>
      <c r="BE206" s="65" t="e">
        <f t="shared" si="411"/>
        <v>#NUM!</v>
      </c>
      <c r="BF206" s="65" t="e">
        <f t="shared" si="411"/>
        <v>#NUM!</v>
      </c>
      <c r="BG206" s="65" t="e">
        <f t="shared" si="411"/>
        <v>#NUM!</v>
      </c>
      <c r="BH206" s="65" t="e">
        <f t="shared" si="411"/>
        <v>#NUM!</v>
      </c>
      <c r="BI206" s="5">
        <f t="shared" si="407"/>
        <v>7.8385418483032341</v>
      </c>
    </row>
    <row r="207" spans="4:61" s="1" customFormat="1">
      <c r="D207" s="5"/>
      <c r="E207" s="5"/>
      <c r="F207" s="5"/>
      <c r="G207" s="5"/>
      <c r="H207" s="5"/>
      <c r="O207" s="3"/>
      <c r="P207" s="66">
        <v>98</v>
      </c>
      <c r="Q207" s="65">
        <f t="shared" si="402"/>
        <v>0</v>
      </c>
      <c r="R207" s="65">
        <f t="shared" si="403"/>
        <v>1</v>
      </c>
      <c r="S207" s="65">
        <f t="shared" ref="S207:AL207" si="412">R207+(($B$5*$P207)^S$10)/FACT(S$10)</f>
        <v>775.2</v>
      </c>
      <c r="T207" s="65">
        <f t="shared" si="412"/>
        <v>300468.02</v>
      </c>
      <c r="U207" s="65">
        <f t="shared" si="412"/>
        <v>77641195.101333335</v>
      </c>
      <c r="V207" s="65">
        <f t="shared" si="412"/>
        <v>15046938921.693399</v>
      </c>
      <c r="W207" s="65">
        <f t="shared" si="412"/>
        <v>2332892998907.209</v>
      </c>
      <c r="X207" s="65">
        <f t="shared" si="412"/>
        <v>301412296272371.56</v>
      </c>
      <c r="Y207" s="65">
        <f t="shared" si="412"/>
        <v>3.3379594298317536E+16</v>
      </c>
      <c r="Z207" s="65">
        <f t="shared" si="412"/>
        <v>3.2345206575462374E+18</v>
      </c>
      <c r="AA207" s="65">
        <f t="shared" si="412"/>
        <v>2.7860378856493954E+20</v>
      </c>
      <c r="AB207" s="65">
        <f t="shared" si="412"/>
        <v>2.1597692509955331E+22</v>
      </c>
      <c r="AC207" s="65">
        <f t="shared" si="412"/>
        <v>1.5220739187009043E+24</v>
      </c>
      <c r="AD207" s="65">
        <f t="shared" si="412"/>
        <v>9.8327798445120314E+25</v>
      </c>
      <c r="AE207" s="65">
        <f t="shared" si="412"/>
        <v>5.8634810237031122E+27</v>
      </c>
      <c r="AF207" s="65">
        <f t="shared" si="412"/>
        <v>3.2467645438047005E+29</v>
      </c>
      <c r="AG207" s="65">
        <f t="shared" si="412"/>
        <v>1.6779676719234405E+31</v>
      </c>
      <c r="AH207" s="65">
        <f t="shared" si="412"/>
        <v>8.1299600203485399E+32</v>
      </c>
      <c r="AI207" s="65">
        <f t="shared" si="412"/>
        <v>3.7073624181996784E+34</v>
      </c>
      <c r="AJ207" s="65">
        <f t="shared" si="412"/>
        <v>1.5966835317890257E+36</v>
      </c>
      <c r="AK207" s="65">
        <f t="shared" si="412"/>
        <v>6.5146683030176497E+37</v>
      </c>
      <c r="AL207" s="65">
        <f t="shared" si="412"/>
        <v>2.5251671636127551E+39</v>
      </c>
      <c r="AM207" s="65">
        <f t="shared" si="405"/>
        <v>1</v>
      </c>
      <c r="AN207" s="65">
        <f t="shared" si="400"/>
        <v>1.3888888888888889E-3</v>
      </c>
      <c r="AO207" s="65">
        <f t="shared" ref="AO207:BH207" si="413">AN207+1/((FACT($B$4-1-AO$10))*(($B$5*$P207)^AO$10))</f>
        <v>1.3996526880794512E-3</v>
      </c>
      <c r="AP207" s="65">
        <f t="shared" si="413"/>
        <v>1.3997222037032602E-3</v>
      </c>
      <c r="AQ207" s="65">
        <f t="shared" si="413"/>
        <v>1.3997225628643235E-3</v>
      </c>
      <c r="AR207" s="65">
        <f t="shared" si="413"/>
        <v>1.3997225642560609E-3</v>
      </c>
      <c r="AS207" s="65">
        <f t="shared" si="413"/>
        <v>1.3997225642596561E-3</v>
      </c>
      <c r="AT207" s="65">
        <f t="shared" si="413"/>
        <v>1.3997225642596606E-3</v>
      </c>
      <c r="AU207" s="65" t="e">
        <f t="shared" si="413"/>
        <v>#NUM!</v>
      </c>
      <c r="AV207" s="65" t="e">
        <f t="shared" si="413"/>
        <v>#NUM!</v>
      </c>
      <c r="AW207" s="65" t="e">
        <f t="shared" si="413"/>
        <v>#NUM!</v>
      </c>
      <c r="AX207" s="65" t="e">
        <f t="shared" si="413"/>
        <v>#NUM!</v>
      </c>
      <c r="AY207" s="65" t="e">
        <f t="shared" si="413"/>
        <v>#NUM!</v>
      </c>
      <c r="AZ207" s="65" t="e">
        <f t="shared" si="413"/>
        <v>#NUM!</v>
      </c>
      <c r="BA207" s="65" t="e">
        <f t="shared" si="413"/>
        <v>#NUM!</v>
      </c>
      <c r="BB207" s="65" t="e">
        <f t="shared" si="413"/>
        <v>#NUM!</v>
      </c>
      <c r="BC207" s="65" t="e">
        <f t="shared" si="413"/>
        <v>#NUM!</v>
      </c>
      <c r="BD207" s="65" t="e">
        <f t="shared" si="413"/>
        <v>#NUM!</v>
      </c>
      <c r="BE207" s="65" t="e">
        <f t="shared" si="413"/>
        <v>#NUM!</v>
      </c>
      <c r="BF207" s="65" t="e">
        <f t="shared" si="413"/>
        <v>#NUM!</v>
      </c>
      <c r="BG207" s="65" t="e">
        <f t="shared" si="413"/>
        <v>#NUM!</v>
      </c>
      <c r="BH207" s="65" t="e">
        <f t="shared" si="413"/>
        <v>#NUM!</v>
      </c>
      <c r="BI207" s="5">
        <f t="shared" si="407"/>
        <v>7.8388550005447932</v>
      </c>
    </row>
    <row r="208" spans="4:61" s="1" customFormat="1">
      <c r="D208" s="5"/>
      <c r="E208" s="5"/>
      <c r="F208" s="5"/>
      <c r="G208" s="5"/>
      <c r="H208" s="5"/>
      <c r="O208" s="3"/>
      <c r="P208" s="65">
        <v>98.5</v>
      </c>
      <c r="Q208" s="65">
        <f t="shared" si="402"/>
        <v>0</v>
      </c>
      <c r="R208" s="65">
        <f t="shared" si="403"/>
        <v>1</v>
      </c>
      <c r="S208" s="65">
        <f t="shared" ref="S208:AL208" si="414">R208+(($B$5*$P208)^S$10)/FACT(S$10)</f>
        <v>779.15000000000009</v>
      </c>
      <c r="T208" s="65">
        <f t="shared" si="414"/>
        <v>303537.86125000007</v>
      </c>
      <c r="U208" s="65">
        <f t="shared" si="414"/>
        <v>78834101.580979183</v>
      </c>
      <c r="V208" s="65">
        <f t="shared" si="414"/>
        <v>15355973641.207796</v>
      </c>
      <c r="W208" s="65">
        <f t="shared" si="414"/>
        <v>2392937200193.3301</v>
      </c>
      <c r="X208" s="65">
        <f t="shared" si="414"/>
        <v>310745409107115.62</v>
      </c>
      <c r="Y208" s="65">
        <f t="shared" si="414"/>
        <v>3.4588527696874484E+16</v>
      </c>
      <c r="Z208" s="65">
        <f t="shared" si="414"/>
        <v>3.368745563600148E+18</v>
      </c>
      <c r="AA208" s="65">
        <f t="shared" si="414"/>
        <v>2.9164366750672601E+20</v>
      </c>
      <c r="AB208" s="65">
        <f t="shared" si="414"/>
        <v>2.2723756718511062E+22</v>
      </c>
      <c r="AC208" s="65">
        <f t="shared" si="414"/>
        <v>1.6095918267766044E+24</v>
      </c>
      <c r="AD208" s="65">
        <f t="shared" si="414"/>
        <v>1.0451137421975206E+26</v>
      </c>
      <c r="AE208" s="65">
        <f t="shared" si="414"/>
        <v>6.2639746026115859E+27</v>
      </c>
      <c r="AF208" s="65">
        <f t="shared" si="414"/>
        <v>3.4862013968640488E+29</v>
      </c>
      <c r="AG208" s="65">
        <f t="shared" si="414"/>
        <v>1.8108916797016659E+31</v>
      </c>
      <c r="AH208" s="65">
        <f t="shared" si="414"/>
        <v>8.8186984454086293E+32</v>
      </c>
      <c r="AI208" s="65">
        <f t="shared" si="414"/>
        <v>4.0419256075356983E+34</v>
      </c>
      <c r="AJ208" s="65">
        <f t="shared" si="414"/>
        <v>1.7496424280481109E+36</v>
      </c>
      <c r="AK208" s="65">
        <f t="shared" si="414"/>
        <v>7.1751327231763821E+37</v>
      </c>
      <c r="AL208" s="65">
        <f t="shared" si="414"/>
        <v>2.7953418787323325E+39</v>
      </c>
      <c r="AM208" s="65">
        <f t="shared" si="405"/>
        <v>1</v>
      </c>
      <c r="AN208" s="65">
        <f t="shared" si="400"/>
        <v>1.3888888888888889E-3</v>
      </c>
      <c r="AO208" s="65">
        <f t="shared" ref="AO208:BH208" si="415">AN208+1/((FACT($B$4-1-AO$10))*(($B$5*$P208)^AO$10))</f>
        <v>1.39959804950488E-3</v>
      </c>
      <c r="AP208" s="65">
        <f t="shared" si="415"/>
        <v>1.3996668611775394E-3</v>
      </c>
      <c r="AQ208" s="65">
        <f t="shared" si="415"/>
        <v>1.3996672148968616E-3</v>
      </c>
      <c r="AR208" s="65">
        <f t="shared" si="415"/>
        <v>1.3996672162605549E-3</v>
      </c>
      <c r="AS208" s="65">
        <f t="shared" si="415"/>
        <v>1.3996672162640599E-3</v>
      </c>
      <c r="AT208" s="65">
        <f t="shared" si="415"/>
        <v>1.3996672162640644E-3</v>
      </c>
      <c r="AU208" s="65" t="e">
        <f t="shared" si="415"/>
        <v>#NUM!</v>
      </c>
      <c r="AV208" s="65" t="e">
        <f t="shared" si="415"/>
        <v>#NUM!</v>
      </c>
      <c r="AW208" s="65" t="e">
        <f t="shared" si="415"/>
        <v>#NUM!</v>
      </c>
      <c r="AX208" s="65" t="e">
        <f t="shared" si="415"/>
        <v>#NUM!</v>
      </c>
      <c r="AY208" s="65" t="e">
        <f t="shared" si="415"/>
        <v>#NUM!</v>
      </c>
      <c r="AZ208" s="65" t="e">
        <f t="shared" si="415"/>
        <v>#NUM!</v>
      </c>
      <c r="BA208" s="65" t="e">
        <f t="shared" si="415"/>
        <v>#NUM!</v>
      </c>
      <c r="BB208" s="65" t="e">
        <f t="shared" si="415"/>
        <v>#NUM!</v>
      </c>
      <c r="BC208" s="65" t="e">
        <f t="shared" si="415"/>
        <v>#NUM!</v>
      </c>
      <c r="BD208" s="65" t="e">
        <f t="shared" si="415"/>
        <v>#NUM!</v>
      </c>
      <c r="BE208" s="65" t="e">
        <f t="shared" si="415"/>
        <v>#NUM!</v>
      </c>
      <c r="BF208" s="65" t="e">
        <f t="shared" si="415"/>
        <v>#NUM!</v>
      </c>
      <c r="BG208" s="65" t="e">
        <f t="shared" si="415"/>
        <v>#NUM!</v>
      </c>
      <c r="BH208" s="65" t="e">
        <f t="shared" si="415"/>
        <v>#NUM!</v>
      </c>
      <c r="BI208" s="5">
        <f t="shared" si="407"/>
        <v>7.8391649777358063</v>
      </c>
    </row>
    <row r="209" spans="4:61" s="1" customFormat="1">
      <c r="D209" s="5"/>
      <c r="E209" s="5"/>
      <c r="F209" s="5"/>
      <c r="G209" s="5"/>
      <c r="H209" s="5"/>
      <c r="O209" s="3"/>
      <c r="P209" s="66">
        <v>99</v>
      </c>
      <c r="Q209" s="65">
        <f t="shared" si="402"/>
        <v>0</v>
      </c>
      <c r="R209" s="65">
        <f t="shared" si="403"/>
        <v>1</v>
      </c>
      <c r="S209" s="65">
        <f t="shared" ref="S209:AL209" si="416">R209+(($B$5*$P209)^S$10)/FACT(S$10)</f>
        <v>783.1</v>
      </c>
      <c r="T209" s="65">
        <f t="shared" si="416"/>
        <v>306623.30499999999</v>
      </c>
      <c r="U209" s="65">
        <f t="shared" si="416"/>
        <v>80039164.748500004</v>
      </c>
      <c r="V209" s="65">
        <f t="shared" si="416"/>
        <v>15669744330.48884</v>
      </c>
      <c r="W209" s="65">
        <f t="shared" si="416"/>
        <v>2454211426355.5923</v>
      </c>
      <c r="X209" s="65">
        <f t="shared" si="416"/>
        <v>320318119678327.87</v>
      </c>
      <c r="Y209" s="65">
        <f t="shared" si="416"/>
        <v>3.5834798497373688E+16</v>
      </c>
      <c r="Z209" s="65">
        <f t="shared" si="416"/>
        <v>3.5078191864218168E+18</v>
      </c>
      <c r="AA209" s="65">
        <f t="shared" si="416"/>
        <v>3.0522326249705597E+20</v>
      </c>
      <c r="AB209" s="65">
        <f t="shared" si="416"/>
        <v>2.3902388083821751E+22</v>
      </c>
      <c r="AC209" s="65">
        <f t="shared" si="416"/>
        <v>1.7016608068800076E+24</v>
      </c>
      <c r="AD209" s="65">
        <f t="shared" si="416"/>
        <v>1.1104956575192142E+26</v>
      </c>
      <c r="AE209" s="65">
        <f t="shared" si="416"/>
        <v>6.6895877547916815E+27</v>
      </c>
      <c r="AF209" s="65">
        <f t="shared" si="416"/>
        <v>3.7419492472964862E+29</v>
      </c>
      <c r="AG209" s="65">
        <f t="shared" si="416"/>
        <v>1.9535923194598687E+31</v>
      </c>
      <c r="AH209" s="65">
        <f t="shared" si="416"/>
        <v>9.5618515318613479E+32</v>
      </c>
      <c r="AI209" s="65">
        <f t="shared" si="416"/>
        <v>4.4047559434149681E+34</v>
      </c>
      <c r="AJ209" s="65">
        <f t="shared" si="416"/>
        <v>1.9163677719420161E+36</v>
      </c>
      <c r="AK209" s="65">
        <f t="shared" si="416"/>
        <v>7.8986980308910548E+37</v>
      </c>
      <c r="AL209" s="65">
        <f t="shared" si="416"/>
        <v>3.0928332835670653E+39</v>
      </c>
      <c r="AM209" s="65">
        <f t="shared" si="405"/>
        <v>1</v>
      </c>
      <c r="AN209" s="65">
        <f t="shared" si="400"/>
        <v>1.3888888888888889E-3</v>
      </c>
      <c r="AO209" s="65">
        <f t="shared" ref="AO209:BH209" si="417">AN209+1/((FACT($B$4-1-AO$10))*(($B$5*$P209)^AO$10))</f>
        <v>1.3995439628351021E-3</v>
      </c>
      <c r="AP209" s="65">
        <f t="shared" si="417"/>
        <v>1.3996120811955817E-3</v>
      </c>
      <c r="AQ209" s="65">
        <f t="shared" si="417"/>
        <v>1.3996124295825422E-3</v>
      </c>
      <c r="AR209" s="65">
        <f t="shared" si="417"/>
        <v>1.3996124309188943E-3</v>
      </c>
      <c r="AS209" s="65">
        <f t="shared" si="417"/>
        <v>1.3996124309223117E-3</v>
      </c>
      <c r="AT209" s="65">
        <f t="shared" si="417"/>
        <v>1.399612430922316E-3</v>
      </c>
      <c r="AU209" s="65" t="e">
        <f t="shared" si="417"/>
        <v>#NUM!</v>
      </c>
      <c r="AV209" s="65" t="e">
        <f t="shared" si="417"/>
        <v>#NUM!</v>
      </c>
      <c r="AW209" s="65" t="e">
        <f t="shared" si="417"/>
        <v>#NUM!</v>
      </c>
      <c r="AX209" s="65" t="e">
        <f t="shared" si="417"/>
        <v>#NUM!</v>
      </c>
      <c r="AY209" s="65" t="e">
        <f t="shared" si="417"/>
        <v>#NUM!</v>
      </c>
      <c r="AZ209" s="65" t="e">
        <f t="shared" si="417"/>
        <v>#NUM!</v>
      </c>
      <c r="BA209" s="65" t="e">
        <f t="shared" si="417"/>
        <v>#NUM!</v>
      </c>
      <c r="BB209" s="65" t="e">
        <f t="shared" si="417"/>
        <v>#NUM!</v>
      </c>
      <c r="BC209" s="65" t="e">
        <f t="shared" si="417"/>
        <v>#NUM!</v>
      </c>
      <c r="BD209" s="65" t="e">
        <f t="shared" si="417"/>
        <v>#NUM!</v>
      </c>
      <c r="BE209" s="65" t="e">
        <f t="shared" si="417"/>
        <v>#NUM!</v>
      </c>
      <c r="BF209" s="65" t="e">
        <f t="shared" si="417"/>
        <v>#NUM!</v>
      </c>
      <c r="BG209" s="65" t="e">
        <f t="shared" si="417"/>
        <v>#NUM!</v>
      </c>
      <c r="BH209" s="65" t="e">
        <f t="shared" si="417"/>
        <v>#NUM!</v>
      </c>
      <c r="BI209" s="5">
        <f t="shared" si="407"/>
        <v>7.8394718279200699</v>
      </c>
    </row>
    <row r="210" spans="4:61" s="1" customFormat="1">
      <c r="D210" s="5"/>
      <c r="E210" s="5"/>
      <c r="F210" s="5"/>
      <c r="G210" s="5"/>
      <c r="H210" s="5"/>
      <c r="O210" s="3"/>
      <c r="P210" s="65">
        <v>99.5</v>
      </c>
      <c r="Q210" s="65">
        <f t="shared" si="402"/>
        <v>0</v>
      </c>
      <c r="R210" s="65">
        <f t="shared" si="403"/>
        <v>1</v>
      </c>
      <c r="S210" s="65">
        <f t="shared" ref="S210:AL210" si="418">R210+(($B$5*$P210)^S$10)/FACT(S$10)</f>
        <v>787.05000000000007</v>
      </c>
      <c r="T210" s="65">
        <f t="shared" si="418"/>
        <v>309724.35125000007</v>
      </c>
      <c r="U210" s="65">
        <f t="shared" si="418"/>
        <v>81256446.233770862</v>
      </c>
      <c r="V210" s="65">
        <f t="shared" si="418"/>
        <v>15988299130.172653</v>
      </c>
      <c r="W210" s="65">
        <f t="shared" si="418"/>
        <v>2516734479472.2051</v>
      </c>
      <c r="X210" s="65">
        <f t="shared" si="418"/>
        <v>330135323655781.31</v>
      </c>
      <c r="Y210" s="65">
        <f t="shared" si="418"/>
        <v>3.7119362755375472E+16</v>
      </c>
      <c r="Z210" s="65">
        <f t="shared" si="418"/>
        <v>3.6518908905932836E+18</v>
      </c>
      <c r="AA210" s="65">
        <f t="shared" si="418"/>
        <v>3.1936201971914749E+20</v>
      </c>
      <c r="AB210" s="65">
        <f t="shared" si="418"/>
        <v>2.5135756696287657E+22</v>
      </c>
      <c r="AC210" s="65">
        <f t="shared" si="418"/>
        <v>1.7984927599250766E+24</v>
      </c>
      <c r="AD210" s="65">
        <f t="shared" si="418"/>
        <v>1.1796076545892421E+26</v>
      </c>
      <c r="AE210" s="65">
        <f t="shared" si="418"/>
        <v>7.1417572620011011E+27</v>
      </c>
      <c r="AF210" s="65">
        <f t="shared" si="418"/>
        <v>4.0150284555535666E+29</v>
      </c>
      <c r="AG210" s="65">
        <f t="shared" si="418"/>
        <v>2.1067338409088169E+31</v>
      </c>
      <c r="AH210" s="65">
        <f t="shared" si="418"/>
        <v>1.0363410912037737E+33</v>
      </c>
      <c r="AI210" s="65">
        <f t="shared" si="418"/>
        <v>4.7980807760866287E+34</v>
      </c>
      <c r="AJ210" s="65">
        <f t="shared" si="418"/>
        <v>2.0980195869657673E+36</v>
      </c>
      <c r="AK210" s="65">
        <f t="shared" si="418"/>
        <v>8.6910281818229597E+37</v>
      </c>
      <c r="AL210" s="65">
        <f t="shared" si="418"/>
        <v>3.4202442181624765E+39</v>
      </c>
      <c r="AM210" s="65">
        <f t="shared" si="405"/>
        <v>1</v>
      </c>
      <c r="AN210" s="65">
        <f t="shared" si="400"/>
        <v>1.3888888888888889E-3</v>
      </c>
      <c r="AO210" s="65">
        <f t="shared" ref="AO210:BH210" si="419">AN210+1/((FACT($B$4-1-AO$10))*(($B$5*$P210)^AO$10))</f>
        <v>1.3994904197499453E-3</v>
      </c>
      <c r="AP210" s="65">
        <f t="shared" si="419"/>
        <v>1.3995578552239041E-3</v>
      </c>
      <c r="AQ210" s="65">
        <f t="shared" si="419"/>
        <v>1.3995581983851481E-3</v>
      </c>
      <c r="AR210" s="65">
        <f t="shared" si="419"/>
        <v>1.3995581996948405E-3</v>
      </c>
      <c r="AS210" s="65">
        <f t="shared" si="419"/>
        <v>1.3995581996981729E-3</v>
      </c>
      <c r="AT210" s="65">
        <f t="shared" si="419"/>
        <v>1.3995581996981772E-3</v>
      </c>
      <c r="AU210" s="65" t="e">
        <f t="shared" si="419"/>
        <v>#NUM!</v>
      </c>
      <c r="AV210" s="65" t="e">
        <f t="shared" si="419"/>
        <v>#NUM!</v>
      </c>
      <c r="AW210" s="65" t="e">
        <f t="shared" si="419"/>
        <v>#NUM!</v>
      </c>
      <c r="AX210" s="65" t="e">
        <f t="shared" si="419"/>
        <v>#NUM!</v>
      </c>
      <c r="AY210" s="65" t="e">
        <f t="shared" si="419"/>
        <v>#NUM!</v>
      </c>
      <c r="AZ210" s="65" t="e">
        <f t="shared" si="419"/>
        <v>#NUM!</v>
      </c>
      <c r="BA210" s="65" t="e">
        <f t="shared" si="419"/>
        <v>#NUM!</v>
      </c>
      <c r="BB210" s="65" t="e">
        <f t="shared" si="419"/>
        <v>#NUM!</v>
      </c>
      <c r="BC210" s="65" t="e">
        <f t="shared" si="419"/>
        <v>#NUM!</v>
      </c>
      <c r="BD210" s="65" t="e">
        <f t="shared" si="419"/>
        <v>#NUM!</v>
      </c>
      <c r="BE210" s="65" t="e">
        <f t="shared" si="419"/>
        <v>#NUM!</v>
      </c>
      <c r="BF210" s="65" t="e">
        <f t="shared" si="419"/>
        <v>#NUM!</v>
      </c>
      <c r="BG210" s="65" t="e">
        <f t="shared" si="419"/>
        <v>#NUM!</v>
      </c>
      <c r="BH210" s="65" t="e">
        <f t="shared" si="419"/>
        <v>#NUM!</v>
      </c>
      <c r="BI210" s="5">
        <f t="shared" si="407"/>
        <v>7.839775598176943</v>
      </c>
    </row>
    <row r="211" spans="4:61" s="1" customFormat="1">
      <c r="D211" s="5"/>
      <c r="E211" s="5"/>
      <c r="F211" s="5"/>
      <c r="G211" s="5"/>
      <c r="H211" s="5"/>
      <c r="O211" s="3"/>
      <c r="P211" s="66">
        <v>100</v>
      </c>
      <c r="Q211" s="65">
        <f t="shared" si="402"/>
        <v>0</v>
      </c>
      <c r="R211" s="65">
        <f t="shared" si="403"/>
        <v>1</v>
      </c>
      <c r="S211" s="65">
        <f t="shared" ref="S211:AL211" si="420">R211+(($B$5*$P211)^S$10)/FACT(S$10)</f>
        <v>791</v>
      </c>
      <c r="T211" s="65">
        <f t="shared" si="420"/>
        <v>312841</v>
      </c>
      <c r="U211" s="65">
        <f t="shared" si="420"/>
        <v>82486007.666666672</v>
      </c>
      <c r="V211" s="65">
        <f t="shared" si="420"/>
        <v>16311686424.333332</v>
      </c>
      <c r="W211" s="65">
        <f t="shared" si="420"/>
        <v>2580525352257.667</v>
      </c>
      <c r="X211" s="65">
        <f t="shared" si="420"/>
        <v>340201991353646.56</v>
      </c>
      <c r="Y211" s="65">
        <f t="shared" si="420"/>
        <v>3.8443196011510392E+16</v>
      </c>
      <c r="Z211" s="65">
        <f t="shared" si="420"/>
        <v>3.8011138555019884E+18</v>
      </c>
      <c r="AA211" s="65">
        <f t="shared" si="420"/>
        <v>3.3407998285522174E+20</v>
      </c>
      <c r="AB211" s="65">
        <f t="shared" si="420"/>
        <v>2.642611063383308E+22</v>
      </c>
      <c r="AC211" s="65">
        <f t="shared" si="420"/>
        <v>1.9003083119313342E+24</v>
      </c>
      <c r="AD211" s="65">
        <f t="shared" si="420"/>
        <v>1.2526421989735014E+26</v>
      </c>
      <c r="AE211" s="65">
        <f t="shared" si="420"/>
        <v>7.6219942316266463E+27</v>
      </c>
      <c r="AF211" s="65">
        <f t="shared" si="420"/>
        <v>4.3065175917920844E+29</v>
      </c>
      <c r="AG211" s="65">
        <f t="shared" si="420"/>
        <v>2.2710219379751845E+31</v>
      </c>
      <c r="AH211" s="65">
        <f t="shared" si="420"/>
        <v>1.1227638706455257E+33</v>
      </c>
      <c r="AI211" s="65">
        <f t="shared" si="420"/>
        <v>5.224290413534913E+34</v>
      </c>
      <c r="AJ211" s="65">
        <f t="shared" si="420"/>
        <v>2.2958490601973409E+36</v>
      </c>
      <c r="AK211" s="65">
        <f t="shared" si="420"/>
        <v>9.5582631338564365E+37</v>
      </c>
      <c r="AL211" s="65">
        <f t="shared" si="420"/>
        <v>3.7804105313340617E+39</v>
      </c>
      <c r="AM211" s="65">
        <f t="shared" si="405"/>
        <v>1</v>
      </c>
      <c r="AN211" s="65">
        <f t="shared" si="400"/>
        <v>1.3888888888888889E-3</v>
      </c>
      <c r="AO211" s="65">
        <f t="shared" ref="AO211:BH211" si="421">AN211+1/((FACT($B$4-1-AO$10))*(($B$5*$P211)^AO$10))</f>
        <v>1.3994374120956401E-3</v>
      </c>
      <c r="AP211" s="65">
        <f t="shared" si="421"/>
        <v>1.399504174900746E-3</v>
      </c>
      <c r="AQ211" s="65">
        <f t="shared" si="421"/>
        <v>1.3995045129402655E-3</v>
      </c>
      <c r="AR211" s="65">
        <f t="shared" si="421"/>
        <v>1.3995045142239598E-3</v>
      </c>
      <c r="AS211" s="65">
        <f t="shared" si="421"/>
        <v>1.3995045142272096E-3</v>
      </c>
      <c r="AT211" s="65">
        <f t="shared" si="421"/>
        <v>1.3995045142272137E-3</v>
      </c>
      <c r="AU211" s="65" t="e">
        <f t="shared" si="421"/>
        <v>#NUM!</v>
      </c>
      <c r="AV211" s="65" t="e">
        <f t="shared" si="421"/>
        <v>#NUM!</v>
      </c>
      <c r="AW211" s="65" t="e">
        <f t="shared" si="421"/>
        <v>#NUM!</v>
      </c>
      <c r="AX211" s="65" t="e">
        <f t="shared" si="421"/>
        <v>#NUM!</v>
      </c>
      <c r="AY211" s="65" t="e">
        <f t="shared" si="421"/>
        <v>#NUM!</v>
      </c>
      <c r="AZ211" s="65" t="e">
        <f t="shared" si="421"/>
        <v>#NUM!</v>
      </c>
      <c r="BA211" s="65" t="e">
        <f t="shared" si="421"/>
        <v>#NUM!</v>
      </c>
      <c r="BB211" s="65" t="e">
        <f t="shared" si="421"/>
        <v>#NUM!</v>
      </c>
      <c r="BC211" s="65" t="e">
        <f t="shared" si="421"/>
        <v>#NUM!</v>
      </c>
      <c r="BD211" s="65" t="e">
        <f t="shared" si="421"/>
        <v>#NUM!</v>
      </c>
      <c r="BE211" s="65" t="e">
        <f t="shared" si="421"/>
        <v>#NUM!</v>
      </c>
      <c r="BF211" s="65" t="e">
        <f t="shared" si="421"/>
        <v>#NUM!</v>
      </c>
      <c r="BG211" s="65" t="e">
        <f t="shared" si="421"/>
        <v>#NUM!</v>
      </c>
      <c r="BH211" s="65" t="e">
        <f t="shared" si="421"/>
        <v>#NUM!</v>
      </c>
      <c r="BI211" s="5">
        <f t="shared" si="407"/>
        <v>7.8400763346454267</v>
      </c>
    </row>
    <row r="212" spans="4:61" s="1" customFormat="1">
      <c r="D212" s="5"/>
      <c r="E212" s="5"/>
      <c r="F212" s="5"/>
      <c r="G212" s="5"/>
      <c r="H212" s="5"/>
      <c r="O212" s="3"/>
      <c r="P212" s="65">
        <v>100.5</v>
      </c>
      <c r="Q212" s="65">
        <f t="shared" si="402"/>
        <v>0</v>
      </c>
      <c r="R212" s="65">
        <f t="shared" si="403"/>
        <v>1</v>
      </c>
      <c r="S212" s="65">
        <f t="shared" ref="S212:AL212" si="422">R212+(($B$5*$P212)^S$10)/FACT(S$10)</f>
        <v>794.95</v>
      </c>
      <c r="T212" s="65">
        <f t="shared" si="422"/>
        <v>315973.25125000003</v>
      </c>
      <c r="U212" s="65">
        <f t="shared" si="422"/>
        <v>83727910.677062511</v>
      </c>
      <c r="V212" s="65">
        <f t="shared" si="422"/>
        <v>16639954840.483025</v>
      </c>
      <c r="W212" s="65">
        <f t="shared" si="422"/>
        <v>2645603229024.3716</v>
      </c>
      <c r="X212" s="65">
        <f t="shared" si="422"/>
        <v>350523168485407.44</v>
      </c>
      <c r="Y212" s="65">
        <f t="shared" si="422"/>
        <v>3.9807293587814752E+16</v>
      </c>
      <c r="Z212" s="65">
        <f t="shared" si="422"/>
        <v>3.9556451528911309E+18</v>
      </c>
      <c r="AA212" s="65">
        <f t="shared" si="422"/>
        <v>3.4939780830776531E+20</v>
      </c>
      <c r="AB212" s="65">
        <f t="shared" si="422"/>
        <v>2.7775778351989005E+22</v>
      </c>
      <c r="AC212" s="65">
        <f t="shared" si="422"/>
        <v>2.0073371267752363E+24</v>
      </c>
      <c r="AD212" s="65">
        <f t="shared" si="422"/>
        <v>1.3298006484182834E+26</v>
      </c>
      <c r="AE212" s="65">
        <f t="shared" si="422"/>
        <v>8.1318875394084748E+27</v>
      </c>
      <c r="AF212" s="65">
        <f t="shared" si="422"/>
        <v>4.6175564392742197E+29</v>
      </c>
      <c r="AG212" s="65">
        <f t="shared" si="422"/>
        <v>2.4472061069544988E+31</v>
      </c>
      <c r="AH212" s="65">
        <f t="shared" si="422"/>
        <v>1.2159084356113612E+33</v>
      </c>
      <c r="AI212" s="65">
        <f t="shared" si="422"/>
        <v>5.6859491351345185E+34</v>
      </c>
      <c r="AJ212" s="65">
        <f t="shared" si="422"/>
        <v>2.5112051944595048E+36</v>
      </c>
      <c r="AK212" s="65">
        <f t="shared" si="422"/>
        <v>1.0507056156197127E+38</v>
      </c>
      <c r="AL212" s="65">
        <f t="shared" si="422"/>
        <v>4.1764206109612695E+39</v>
      </c>
      <c r="AM212" s="65">
        <f t="shared" si="405"/>
        <v>1</v>
      </c>
      <c r="AN212" s="65">
        <f t="shared" si="400"/>
        <v>1.3888888888888889E-3</v>
      </c>
      <c r="AO212" s="65">
        <f t="shared" ref="AO212:BH212" si="423">AN212+1/((FACT($B$4-1-AO$10))*(($B$5*$P212)^AO$10))</f>
        <v>1.399384931880681E-3</v>
      </c>
      <c r="AP212" s="65">
        <f t="shared" si="423"/>
        <v>1.3994510320317723E-3</v>
      </c>
      <c r="AQ212" s="65">
        <f t="shared" si="423"/>
        <v>1.3994513650509857E-3</v>
      </c>
      <c r="AR212" s="65">
        <f t="shared" si="423"/>
        <v>1.3994513663093239E-3</v>
      </c>
      <c r="AS212" s="65">
        <f t="shared" si="423"/>
        <v>1.3994513663124937E-3</v>
      </c>
      <c r="AT212" s="65">
        <f t="shared" si="423"/>
        <v>1.3994513663124976E-3</v>
      </c>
      <c r="AU212" s="65" t="e">
        <f t="shared" si="423"/>
        <v>#NUM!</v>
      </c>
      <c r="AV212" s="65" t="e">
        <f t="shared" si="423"/>
        <v>#NUM!</v>
      </c>
      <c r="AW212" s="65" t="e">
        <f t="shared" si="423"/>
        <v>#NUM!</v>
      </c>
      <c r="AX212" s="65" t="e">
        <f t="shared" si="423"/>
        <v>#NUM!</v>
      </c>
      <c r="AY212" s="65" t="e">
        <f t="shared" si="423"/>
        <v>#NUM!</v>
      </c>
      <c r="AZ212" s="65" t="e">
        <f t="shared" si="423"/>
        <v>#NUM!</v>
      </c>
      <c r="BA212" s="65" t="e">
        <f t="shared" si="423"/>
        <v>#NUM!</v>
      </c>
      <c r="BB212" s="65" t="e">
        <f t="shared" si="423"/>
        <v>#NUM!</v>
      </c>
      <c r="BC212" s="65" t="e">
        <f t="shared" si="423"/>
        <v>#NUM!</v>
      </c>
      <c r="BD212" s="65" t="e">
        <f t="shared" si="423"/>
        <v>#NUM!</v>
      </c>
      <c r="BE212" s="65" t="e">
        <f t="shared" si="423"/>
        <v>#NUM!</v>
      </c>
      <c r="BF212" s="65" t="e">
        <f t="shared" si="423"/>
        <v>#NUM!</v>
      </c>
      <c r="BG212" s="65" t="e">
        <f t="shared" si="423"/>
        <v>#NUM!</v>
      </c>
      <c r="BH212" s="65" t="e">
        <f t="shared" si="423"/>
        <v>#NUM!</v>
      </c>
      <c r="BI212" s="5">
        <f t="shared" si="407"/>
        <v>7.8403740825475206</v>
      </c>
    </row>
    <row r="213" spans="4:61" s="1" customFormat="1">
      <c r="D213" s="5"/>
      <c r="E213" s="5"/>
      <c r="F213" s="5"/>
      <c r="G213" s="5"/>
      <c r="H213" s="5"/>
      <c r="O213" s="3"/>
      <c r="P213" s="66">
        <v>101</v>
      </c>
      <c r="Q213" s="65">
        <f t="shared" si="402"/>
        <v>0</v>
      </c>
      <c r="R213" s="65">
        <f t="shared" si="403"/>
        <v>1</v>
      </c>
      <c r="S213" s="65">
        <f t="shared" ref="S213:AL213" si="424">R213+(($B$5*$P213)^S$10)/FACT(S$10)</f>
        <v>798.90000000000009</v>
      </c>
      <c r="T213" s="65">
        <f t="shared" si="424"/>
        <v>319121.1050000001</v>
      </c>
      <c r="U213" s="65">
        <f t="shared" si="424"/>
        <v>84982216.894833371</v>
      </c>
      <c r="V213" s="65">
        <f t="shared" si="424"/>
        <v>16973153249.571844</v>
      </c>
      <c r="W213" s="65">
        <f t="shared" si="424"/>
        <v>2711987486644.1699</v>
      </c>
      <c r="X213" s="65">
        <f t="shared" si="424"/>
        <v>361103976922569.19</v>
      </c>
      <c r="Y213" s="65">
        <f t="shared" si="424"/>
        <v>4.1212670887054656E+16</v>
      </c>
      <c r="Z213" s="65">
        <f t="shared" si="424"/>
        <v>4.1156458255863542E+18</v>
      </c>
      <c r="AA213" s="65">
        <f t="shared" si="424"/>
        <v>3.6533678072942762E+20</v>
      </c>
      <c r="AB213" s="65">
        <f t="shared" si="424"/>
        <v>2.9187171134706922E+22</v>
      </c>
      <c r="AC213" s="65">
        <f t="shared" si="424"/>
        <v>2.1198182285018568E+24</v>
      </c>
      <c r="AD213" s="65">
        <f t="shared" si="424"/>
        <v>1.4112936161793927E+26</v>
      </c>
      <c r="AE213" s="65">
        <f t="shared" si="424"/>
        <v>8.6731074131896414E+27</v>
      </c>
      <c r="AF213" s="65">
        <f t="shared" si="424"/>
        <v>4.9493491365240837E+29</v>
      </c>
      <c r="AG213" s="65">
        <f t="shared" si="424"/>
        <v>2.6360821260203923E+31</v>
      </c>
      <c r="AH213" s="65">
        <f t="shared" si="424"/>
        <v>1.3162602410047951E+33</v>
      </c>
      <c r="AI213" s="65">
        <f t="shared" si="424"/>
        <v>6.1858068888899462E+34</v>
      </c>
      <c r="AJ213" s="65">
        <f t="shared" si="424"/>
        <v>2.7455419088975193E+36</v>
      </c>
      <c r="AK213" s="65">
        <f t="shared" si="424"/>
        <v>1.1544613853747005E+38</v>
      </c>
      <c r="AL213" s="65">
        <f t="shared" si="424"/>
        <v>4.6116364410343716E+39</v>
      </c>
      <c r="AM213" s="65">
        <f t="shared" si="405"/>
        <v>1</v>
      </c>
      <c r="AN213" s="65">
        <f t="shared" si="400"/>
        <v>1.3888888888888889E-3</v>
      </c>
      <c r="AO213" s="65">
        <f t="shared" ref="AO213:BH213" si="425">AN213+1/((FACT($B$4-1-AO$10))*(($B$5*$P213)^AO$10))</f>
        <v>1.3993329712718107E-3</v>
      </c>
      <c r="AP213" s="65">
        <f t="shared" si="425"/>
        <v>1.3993984185859034E-3</v>
      </c>
      <c r="AQ213" s="65">
        <f t="shared" si="425"/>
        <v>1.3993987466837307E-3</v>
      </c>
      <c r="AR213" s="65">
        <f t="shared" si="425"/>
        <v>1.3993987479173358E-3</v>
      </c>
      <c r="AS213" s="65">
        <f t="shared" si="425"/>
        <v>1.3993987479204279E-3</v>
      </c>
      <c r="AT213" s="65">
        <f t="shared" si="425"/>
        <v>1.3993987479204318E-3</v>
      </c>
      <c r="AU213" s="65" t="e">
        <f t="shared" si="425"/>
        <v>#NUM!</v>
      </c>
      <c r="AV213" s="65" t="e">
        <f t="shared" si="425"/>
        <v>#NUM!</v>
      </c>
      <c r="AW213" s="65" t="e">
        <f t="shared" si="425"/>
        <v>#NUM!</v>
      </c>
      <c r="AX213" s="65" t="e">
        <f t="shared" si="425"/>
        <v>#NUM!</v>
      </c>
      <c r="AY213" s="65" t="e">
        <f t="shared" si="425"/>
        <v>#NUM!</v>
      </c>
      <c r="AZ213" s="65" t="e">
        <f t="shared" si="425"/>
        <v>#NUM!</v>
      </c>
      <c r="BA213" s="65" t="e">
        <f t="shared" si="425"/>
        <v>#NUM!</v>
      </c>
      <c r="BB213" s="65" t="e">
        <f t="shared" si="425"/>
        <v>#NUM!</v>
      </c>
      <c r="BC213" s="65" t="e">
        <f t="shared" si="425"/>
        <v>#NUM!</v>
      </c>
      <c r="BD213" s="65" t="e">
        <f t="shared" si="425"/>
        <v>#NUM!</v>
      </c>
      <c r="BE213" s="65" t="e">
        <f t="shared" si="425"/>
        <v>#NUM!</v>
      </c>
      <c r="BF213" s="65" t="e">
        <f t="shared" si="425"/>
        <v>#NUM!</v>
      </c>
      <c r="BG213" s="65" t="e">
        <f t="shared" si="425"/>
        <v>#NUM!</v>
      </c>
      <c r="BH213" s="65" t="e">
        <f t="shared" si="425"/>
        <v>#NUM!</v>
      </c>
      <c r="BI213" s="5">
        <f t="shared" si="407"/>
        <v>7.8406688862109011</v>
      </c>
    </row>
    <row r="214" spans="4:61" s="1" customFormat="1">
      <c r="D214" s="5"/>
      <c r="E214" s="5"/>
      <c r="F214" s="5"/>
      <c r="G214" s="5"/>
      <c r="H214" s="5"/>
      <c r="O214" s="3"/>
      <c r="P214" s="65">
        <v>101.5</v>
      </c>
      <c r="Q214" s="65">
        <f t="shared" si="402"/>
        <v>0</v>
      </c>
      <c r="R214" s="65">
        <f t="shared" si="403"/>
        <v>1</v>
      </c>
      <c r="S214" s="65">
        <f t="shared" ref="S214:AL214" si="426">R214+(($B$5*$P214)^S$10)/FACT(S$10)</f>
        <v>802.85</v>
      </c>
      <c r="T214" s="65">
        <f t="shared" si="426"/>
        <v>322284.56124999997</v>
      </c>
      <c r="U214" s="65">
        <f t="shared" si="426"/>
        <v>86248987.949854165</v>
      </c>
      <c r="V214" s="65">
        <f t="shared" si="426"/>
        <v>17311330765.987919</v>
      </c>
      <c r="W214" s="65">
        <f t="shared" si="426"/>
        <v>2779697695509.9517</v>
      </c>
      <c r="X214" s="65">
        <f t="shared" si="426"/>
        <v>371949615457167.87</v>
      </c>
      <c r="Y214" s="65">
        <f t="shared" si="426"/>
        <v>4.266036369505508E+16</v>
      </c>
      <c r="Z214" s="65">
        <f t="shared" si="426"/>
        <v>4.281280967410754E+18</v>
      </c>
      <c r="AA214" s="65">
        <f t="shared" si="426"/>
        <v>3.8191882886623665E+20</v>
      </c>
      <c r="AB214" s="65">
        <f t="shared" si="426"/>
        <v>3.0662785607133594E+22</v>
      </c>
      <c r="AC214" s="65">
        <f t="shared" si="426"/>
        <v>2.238000333439286E+24</v>
      </c>
      <c r="AD214" s="65">
        <f t="shared" si="426"/>
        <v>1.4973413472754026E+26</v>
      </c>
      <c r="AE214" s="65">
        <f t="shared" si="426"/>
        <v>9.2474091627206065E+27</v>
      </c>
      <c r="AF214" s="65">
        <f t="shared" si="426"/>
        <v>5.3031674639102347E+29</v>
      </c>
      <c r="AG214" s="65">
        <f t="shared" si="426"/>
        <v>2.8384946616825337E+31</v>
      </c>
      <c r="AH214" s="65">
        <f t="shared" si="426"/>
        <v>1.4243371317173101E+33</v>
      </c>
      <c r="AI214" s="65">
        <f t="shared" si="426"/>
        <v>6.7268117109530455E+34</v>
      </c>
      <c r="AJ214" s="65">
        <f t="shared" si="426"/>
        <v>3.0004256157322789E+36</v>
      </c>
      <c r="AK214" s="65">
        <f t="shared" si="426"/>
        <v>1.2678739089313495E+38</v>
      </c>
      <c r="AL214" s="65">
        <f t="shared" si="426"/>
        <v>5.0897162962774024E+39</v>
      </c>
      <c r="AM214" s="65">
        <f t="shared" si="405"/>
        <v>1</v>
      </c>
      <c r="AN214" s="65">
        <f t="shared" si="400"/>
        <v>1.3888888888888889E-3</v>
      </c>
      <c r="AO214" s="65">
        <f t="shared" ref="AO214:BH214" si="427">AN214+1/((FACT($B$4-1-AO$10))*(($B$5*$P214)^AO$10))</f>
        <v>1.3992815225901214E-3</v>
      </c>
      <c r="AP214" s="65">
        <f t="shared" si="427"/>
        <v>1.3993463266912703E-3</v>
      </c>
      <c r="AQ214" s="65">
        <f t="shared" si="427"/>
        <v>1.3993466499642073E-3</v>
      </c>
      <c r="AR214" s="65">
        <f t="shared" si="427"/>
        <v>1.3993466511736839E-3</v>
      </c>
      <c r="AS214" s="65">
        <f t="shared" si="427"/>
        <v>1.3993466511767005E-3</v>
      </c>
      <c r="AT214" s="65">
        <f t="shared" si="427"/>
        <v>1.3993466511767042E-3</v>
      </c>
      <c r="AU214" s="65" t="e">
        <f t="shared" si="427"/>
        <v>#NUM!</v>
      </c>
      <c r="AV214" s="65" t="e">
        <f t="shared" si="427"/>
        <v>#NUM!</v>
      </c>
      <c r="AW214" s="65" t="e">
        <f t="shared" si="427"/>
        <v>#NUM!</v>
      </c>
      <c r="AX214" s="65" t="e">
        <f t="shared" si="427"/>
        <v>#NUM!</v>
      </c>
      <c r="AY214" s="65" t="e">
        <f t="shared" si="427"/>
        <v>#NUM!</v>
      </c>
      <c r="AZ214" s="65" t="e">
        <f t="shared" si="427"/>
        <v>#NUM!</v>
      </c>
      <c r="BA214" s="65" t="e">
        <f t="shared" si="427"/>
        <v>#NUM!</v>
      </c>
      <c r="BB214" s="65" t="e">
        <f t="shared" si="427"/>
        <v>#NUM!</v>
      </c>
      <c r="BC214" s="65" t="e">
        <f t="shared" si="427"/>
        <v>#NUM!</v>
      </c>
      <c r="BD214" s="65" t="e">
        <f t="shared" si="427"/>
        <v>#NUM!</v>
      </c>
      <c r="BE214" s="65" t="e">
        <f t="shared" si="427"/>
        <v>#NUM!</v>
      </c>
      <c r="BF214" s="65" t="e">
        <f t="shared" si="427"/>
        <v>#NUM!</v>
      </c>
      <c r="BG214" s="65" t="e">
        <f t="shared" si="427"/>
        <v>#NUM!</v>
      </c>
      <c r="BH214" s="65" t="e">
        <f t="shared" si="427"/>
        <v>#NUM!</v>
      </c>
      <c r="BI214" s="5">
        <f t="shared" si="407"/>
        <v>7.8409607890909161</v>
      </c>
    </row>
    <row r="215" spans="4:61" s="1" customFormat="1">
      <c r="D215" s="5"/>
      <c r="E215" s="5"/>
      <c r="F215" s="5"/>
      <c r="G215" s="5"/>
      <c r="H215" s="5"/>
      <c r="O215" s="3"/>
      <c r="P215" s="66">
        <v>102</v>
      </c>
      <c r="Q215" s="65">
        <f t="shared" si="402"/>
        <v>0</v>
      </c>
      <c r="R215" s="65">
        <f t="shared" si="403"/>
        <v>1</v>
      </c>
      <c r="S215" s="65">
        <f t="shared" ref="S215:AL215" si="428">R215+(($B$5*$P215)^S$10)/FACT(S$10)</f>
        <v>806.80000000000007</v>
      </c>
      <c r="T215" s="65">
        <f t="shared" si="428"/>
        <v>325463.62000000005</v>
      </c>
      <c r="U215" s="65">
        <f t="shared" si="428"/>
        <v>87528285.472000033</v>
      </c>
      <c r="V215" s="65">
        <f t="shared" si="428"/>
        <v>17654536747.557407</v>
      </c>
      <c r="W215" s="65">
        <f t="shared" si="428"/>
        <v>2848753620497.2422</v>
      </c>
      <c r="X215" s="65">
        <f t="shared" si="428"/>
        <v>383065360568079.87</v>
      </c>
      <c r="Y215" s="65">
        <f t="shared" si="428"/>
        <v>4.4151428486048384E+16</v>
      </c>
      <c r="Z215" s="65">
        <f t="shared" si="428"/>
        <v>4.452719804300052E+18</v>
      </c>
      <c r="AA215" s="65">
        <f t="shared" si="428"/>
        <v>3.9916654171884723E+20</v>
      </c>
      <c r="AB215" s="65">
        <f t="shared" si="428"/>
        <v>3.2205206311593061E+22</v>
      </c>
      <c r="AC215" s="65">
        <f t="shared" si="428"/>
        <v>2.3621421923629242E+24</v>
      </c>
      <c r="AD215" s="65">
        <f t="shared" si="428"/>
        <v>1.5881741080570982E+26</v>
      </c>
      <c r="AE215" s="65">
        <f t="shared" si="428"/>
        <v>9.8566370607007065E+27</v>
      </c>
      <c r="AF215" s="65">
        <f t="shared" si="428"/>
        <v>5.6803542805251406E+29</v>
      </c>
      <c r="AG215" s="65">
        <f t="shared" si="428"/>
        <v>3.0553400080132735E+31</v>
      </c>
      <c r="AH215" s="65">
        <f t="shared" si="428"/>
        <v>1.540691327370523E+33</v>
      </c>
      <c r="AI215" s="65">
        <f t="shared" si="428"/>
        <v>7.3121229080935017E+34</v>
      </c>
      <c r="AJ215" s="65">
        <f t="shared" si="428"/>
        <v>3.2775433025155061E+36</v>
      </c>
      <c r="AK215" s="65">
        <f t="shared" si="428"/>
        <v>1.3917876997480907E+38</v>
      </c>
      <c r="AL215" s="65">
        <f t="shared" si="428"/>
        <v>5.6146391926015175E+39</v>
      </c>
      <c r="AM215" s="65">
        <f t="shared" si="405"/>
        <v>1</v>
      </c>
      <c r="AN215" s="65">
        <f t="shared" si="400"/>
        <v>1.3888888888888889E-3</v>
      </c>
      <c r="AO215" s="65">
        <f t="shared" ref="AO215:BH215" si="429">AN215+1/((FACT($B$4-1-AO$10))*(($B$5*$P215)^AO$10))</f>
        <v>1.3992305783072723E-3</v>
      </c>
      <c r="AP215" s="65">
        <f t="shared" si="429"/>
        <v>1.3992947486312882E-3</v>
      </c>
      <c r="AQ215" s="65">
        <f t="shared" si="429"/>
        <v>1.3992950671734773E-3</v>
      </c>
      <c r="AR215" s="65">
        <f t="shared" si="429"/>
        <v>1.3992950683594126E-3</v>
      </c>
      <c r="AS215" s="65">
        <f t="shared" si="429"/>
        <v>1.399295068362356E-3</v>
      </c>
      <c r="AT215" s="65">
        <f t="shared" si="429"/>
        <v>1.3992950683623597E-3</v>
      </c>
      <c r="AU215" s="65" t="e">
        <f t="shared" si="429"/>
        <v>#NUM!</v>
      </c>
      <c r="AV215" s="65" t="e">
        <f t="shared" si="429"/>
        <v>#NUM!</v>
      </c>
      <c r="AW215" s="65" t="e">
        <f t="shared" si="429"/>
        <v>#NUM!</v>
      </c>
      <c r="AX215" s="65" t="e">
        <f t="shared" si="429"/>
        <v>#NUM!</v>
      </c>
      <c r="AY215" s="65" t="e">
        <f t="shared" si="429"/>
        <v>#NUM!</v>
      </c>
      <c r="AZ215" s="65" t="e">
        <f t="shared" si="429"/>
        <v>#NUM!</v>
      </c>
      <c r="BA215" s="65" t="e">
        <f t="shared" si="429"/>
        <v>#NUM!</v>
      </c>
      <c r="BB215" s="65" t="e">
        <f t="shared" si="429"/>
        <v>#NUM!</v>
      </c>
      <c r="BC215" s="65" t="e">
        <f t="shared" si="429"/>
        <v>#NUM!</v>
      </c>
      <c r="BD215" s="65" t="e">
        <f t="shared" si="429"/>
        <v>#NUM!</v>
      </c>
      <c r="BE215" s="65" t="e">
        <f t="shared" si="429"/>
        <v>#NUM!</v>
      </c>
      <c r="BF215" s="65" t="e">
        <f t="shared" si="429"/>
        <v>#NUM!</v>
      </c>
      <c r="BG215" s="65" t="e">
        <f t="shared" si="429"/>
        <v>#NUM!</v>
      </c>
      <c r="BH215" s="65" t="e">
        <f t="shared" si="429"/>
        <v>#NUM!</v>
      </c>
      <c r="BI215" s="5">
        <f t="shared" si="407"/>
        <v>7.8412498337919319</v>
      </c>
    </row>
    <row r="216" spans="4:61" s="1" customFormat="1">
      <c r="D216" s="5"/>
      <c r="E216" s="5"/>
      <c r="F216" s="5"/>
      <c r="G216" s="5"/>
      <c r="H216" s="5"/>
      <c r="O216" s="3"/>
      <c r="P216" s="65">
        <v>102.5</v>
      </c>
      <c r="Q216" s="65">
        <f t="shared" si="402"/>
        <v>0</v>
      </c>
      <c r="R216" s="65">
        <f t="shared" si="403"/>
        <v>1</v>
      </c>
      <c r="S216" s="65">
        <f t="shared" ref="S216:AL216" si="430">R216+(($B$5*$P216)^S$10)/FACT(S$10)</f>
        <v>810.75</v>
      </c>
      <c r="T216" s="65">
        <f t="shared" si="430"/>
        <v>328658.28125</v>
      </c>
      <c r="U216" s="65">
        <f t="shared" si="430"/>
        <v>88820171.091145828</v>
      </c>
      <c r="V216" s="65">
        <f t="shared" si="430"/>
        <v>18002820795.544434</v>
      </c>
      <c r="W216" s="65">
        <f t="shared" si="430"/>
        <v>2919175221925.7544</v>
      </c>
      <c r="X216" s="65">
        <f t="shared" si="430"/>
        <v>394456567191123.69</v>
      </c>
      <c r="Y216" s="65">
        <f t="shared" si="430"/>
        <v>4.5686942731056552E+16</v>
      </c>
      <c r="Z216" s="65">
        <f t="shared" si="430"/>
        <v>4.6301357766298112E+18</v>
      </c>
      <c r="AA216" s="65">
        <f t="shared" si="430"/>
        <v>4.1710318502657609E+20</v>
      </c>
      <c r="AB216" s="65">
        <f t="shared" si="430"/>
        <v>3.3817108348040972E+22</v>
      </c>
      <c r="AC216" s="65">
        <f t="shared" si="430"/>
        <v>2.4925129429617598E+24</v>
      </c>
      <c r="AD216" s="65">
        <f t="shared" si="430"/>
        <v>1.6840325894950001E+26</v>
      </c>
      <c r="AE216" s="65">
        <f t="shared" si="430"/>
        <v>1.050272838039522E+28</v>
      </c>
      <c r="AF216" s="65">
        <f t="shared" si="430"/>
        <v>6.0823271174401453E+29</v>
      </c>
      <c r="AG216" s="65">
        <f t="shared" si="430"/>
        <v>3.2875689646990065E+31</v>
      </c>
      <c r="AH216" s="65">
        <f t="shared" si="430"/>
        <v>1.6659115179792084E+33</v>
      </c>
      <c r="AI216" s="65">
        <f t="shared" si="430"/>
        <v>7.9451250458685888E+34</v>
      </c>
      <c r="AJ216" s="65">
        <f t="shared" si="430"/>
        <v>3.5787111508607552E+36</v>
      </c>
      <c r="AK216" s="65">
        <f t="shared" si="430"/>
        <v>1.5271164295878577E+38</v>
      </c>
      <c r="AL216" s="65">
        <f t="shared" si="430"/>
        <v>6.1907312195321514E+39</v>
      </c>
      <c r="AM216" s="65">
        <f t="shared" si="405"/>
        <v>1</v>
      </c>
      <c r="AN216" s="65">
        <f t="shared" si="400"/>
        <v>1.3888888888888889E-3</v>
      </c>
      <c r="AO216" s="65">
        <f t="shared" ref="AO216:BH216" si="431">AN216+1/((FACT($B$4-1-AO$10))*(($B$5*$P216)^AO$10))</f>
        <v>1.3991801310418168E-3</v>
      </c>
      <c r="AP216" s="65">
        <f t="shared" si="431"/>
        <v>1.3992436768408469E-3</v>
      </c>
      <c r="AQ216" s="65">
        <f t="shared" si="431"/>
        <v>1.3992439907441457E-3</v>
      </c>
      <c r="AR216" s="65">
        <f t="shared" si="431"/>
        <v>1.3992439919071095E-3</v>
      </c>
      <c r="AS216" s="65">
        <f t="shared" si="431"/>
        <v>1.399243991909982E-3</v>
      </c>
      <c r="AT216" s="65">
        <f t="shared" si="431"/>
        <v>1.3992439919099855E-3</v>
      </c>
      <c r="AU216" s="65" t="e">
        <f t="shared" si="431"/>
        <v>#NUM!</v>
      </c>
      <c r="AV216" s="65" t="e">
        <f t="shared" si="431"/>
        <v>#NUM!</v>
      </c>
      <c r="AW216" s="65" t="e">
        <f t="shared" si="431"/>
        <v>#NUM!</v>
      </c>
      <c r="AX216" s="65" t="e">
        <f t="shared" si="431"/>
        <v>#NUM!</v>
      </c>
      <c r="AY216" s="65" t="e">
        <f t="shared" si="431"/>
        <v>#NUM!</v>
      </c>
      <c r="AZ216" s="65" t="e">
        <f t="shared" si="431"/>
        <v>#NUM!</v>
      </c>
      <c r="BA216" s="65" t="e">
        <f t="shared" si="431"/>
        <v>#NUM!</v>
      </c>
      <c r="BB216" s="65" t="e">
        <f t="shared" si="431"/>
        <v>#NUM!</v>
      </c>
      <c r="BC216" s="65" t="e">
        <f t="shared" si="431"/>
        <v>#NUM!</v>
      </c>
      <c r="BD216" s="65" t="e">
        <f t="shared" si="431"/>
        <v>#NUM!</v>
      </c>
      <c r="BE216" s="65" t="e">
        <f t="shared" si="431"/>
        <v>#NUM!</v>
      </c>
      <c r="BF216" s="65" t="e">
        <f t="shared" si="431"/>
        <v>#NUM!</v>
      </c>
      <c r="BG216" s="65" t="e">
        <f t="shared" si="431"/>
        <v>#NUM!</v>
      </c>
      <c r="BH216" s="65" t="e">
        <f t="shared" si="431"/>
        <v>#NUM!</v>
      </c>
      <c r="BI216" s="5">
        <f t="shared" si="407"/>
        <v>7.8415360620880739</v>
      </c>
    </row>
    <row r="217" spans="4:61" s="1" customFormat="1">
      <c r="D217" s="5"/>
      <c r="E217" s="5"/>
      <c r="F217" s="5"/>
      <c r="G217" s="5"/>
      <c r="H217" s="5"/>
      <c r="O217" s="3"/>
      <c r="P217" s="66">
        <v>103</v>
      </c>
      <c r="Q217" s="65">
        <f t="shared" si="402"/>
        <v>0</v>
      </c>
      <c r="R217" s="65">
        <f t="shared" si="403"/>
        <v>1</v>
      </c>
      <c r="S217" s="65">
        <f t="shared" ref="S217:AL217" si="432">R217+(($B$5*$P217)^S$10)/FACT(S$10)</f>
        <v>814.7</v>
      </c>
      <c r="T217" s="65">
        <f t="shared" si="432"/>
        <v>331868.54500000004</v>
      </c>
      <c r="U217" s="65">
        <f t="shared" si="432"/>
        <v>90124706.437166676</v>
      </c>
      <c r="V217" s="65">
        <f t="shared" si="432"/>
        <v>18356232754.651176</v>
      </c>
      <c r="W217" s="65">
        <f t="shared" si="432"/>
        <v>2990982656520.9995</v>
      </c>
      <c r="X217" s="65">
        <f t="shared" si="432"/>
        <v>406128669492967.25</v>
      </c>
      <c r="Y217" s="65">
        <f t="shared" si="432"/>
        <v>4.7268005209323864E+16</v>
      </c>
      <c r="Z217" s="65">
        <f t="shared" si="432"/>
        <v>4.8137066227668746E+18</v>
      </c>
      <c r="AA217" s="65">
        <f t="shared" si="432"/>
        <v>4.3575271807905346E+20</v>
      </c>
      <c r="AB217" s="65">
        <f t="shared" si="432"/>
        <v>3.5501260080277096E+22</v>
      </c>
      <c r="AC217" s="65">
        <f t="shared" si="432"/>
        <v>2.6293924728639627E+24</v>
      </c>
      <c r="AD217" s="65">
        <f t="shared" si="432"/>
        <v>1.7851683245970441E+26</v>
      </c>
      <c r="AE217" s="65">
        <f t="shared" si="432"/>
        <v>1.1187717595328326E+28</v>
      </c>
      <c r="AF217" s="65">
        <f t="shared" si="432"/>
        <v>6.5105819336291384E+29</v>
      </c>
      <c r="AG217" s="65">
        <f t="shared" si="432"/>
        <v>3.5361898602168543E+31</v>
      </c>
      <c r="AH217" s="65">
        <f t="shared" si="432"/>
        <v>1.8006250761424896E+33</v>
      </c>
      <c r="AI217" s="65">
        <f t="shared" si="432"/>
        <v>8.6294427874057748E+34</v>
      </c>
      <c r="AJ217" s="65">
        <f t="shared" si="432"/>
        <v>3.9058837243553714E+36</v>
      </c>
      <c r="AK217" s="65">
        <f t="shared" si="432"/>
        <v>1.6748482112155775E+38</v>
      </c>
      <c r="AL217" s="65">
        <f t="shared" si="432"/>
        <v>6.822693889126737E+39</v>
      </c>
      <c r="AM217" s="65">
        <f t="shared" si="405"/>
        <v>1</v>
      </c>
      <c r="AN217" s="65">
        <f t="shared" si="400"/>
        <v>1.3888888888888889E-3</v>
      </c>
      <c r="AO217" s="65">
        <f t="shared" ref="AO217:BH217" si="433">AN217+1/((FACT($B$4-1-AO$10))*(($B$5*$P217)^AO$10))</f>
        <v>1.3991301735556375E-3</v>
      </c>
      <c r="AP217" s="65">
        <f t="shared" si="433"/>
        <v>1.3991931039026126E-3</v>
      </c>
      <c r="AQ217" s="65">
        <f t="shared" si="433"/>
        <v>1.3991934132566593E-3</v>
      </c>
      <c r="AR217" s="65">
        <f t="shared" si="433"/>
        <v>1.3991934143972051E-3</v>
      </c>
      <c r="AS217" s="65">
        <f t="shared" si="433"/>
        <v>1.3991934144000084E-3</v>
      </c>
      <c r="AT217" s="65">
        <f t="shared" si="433"/>
        <v>1.3991934144000119E-3</v>
      </c>
      <c r="AU217" s="65" t="e">
        <f t="shared" si="433"/>
        <v>#NUM!</v>
      </c>
      <c r="AV217" s="65" t="e">
        <f t="shared" si="433"/>
        <v>#NUM!</v>
      </c>
      <c r="AW217" s="65" t="e">
        <f t="shared" si="433"/>
        <v>#NUM!</v>
      </c>
      <c r="AX217" s="65" t="e">
        <f t="shared" si="433"/>
        <v>#NUM!</v>
      </c>
      <c r="AY217" s="65" t="e">
        <f t="shared" si="433"/>
        <v>#NUM!</v>
      </c>
      <c r="AZ217" s="65" t="e">
        <f t="shared" si="433"/>
        <v>#NUM!</v>
      </c>
      <c r="BA217" s="65" t="e">
        <f t="shared" si="433"/>
        <v>#NUM!</v>
      </c>
      <c r="BB217" s="65" t="e">
        <f t="shared" si="433"/>
        <v>#NUM!</v>
      </c>
      <c r="BC217" s="65" t="e">
        <f t="shared" si="433"/>
        <v>#NUM!</v>
      </c>
      <c r="BD217" s="65" t="e">
        <f t="shared" si="433"/>
        <v>#NUM!</v>
      </c>
      <c r="BE217" s="65" t="e">
        <f t="shared" si="433"/>
        <v>#NUM!</v>
      </c>
      <c r="BF217" s="65" t="e">
        <f t="shared" si="433"/>
        <v>#NUM!</v>
      </c>
      <c r="BG217" s="65" t="e">
        <f t="shared" si="433"/>
        <v>#NUM!</v>
      </c>
      <c r="BH217" s="65" t="e">
        <f t="shared" si="433"/>
        <v>#NUM!</v>
      </c>
      <c r="BI217" s="5">
        <f t="shared" si="407"/>
        <v>7.8418195149433441</v>
      </c>
    </row>
    <row r="218" spans="4:61" s="1" customFormat="1">
      <c r="D218" s="5"/>
      <c r="E218" s="5"/>
      <c r="F218" s="5"/>
      <c r="G218" s="5"/>
      <c r="H218" s="5"/>
      <c r="O218" s="3"/>
      <c r="P218" s="65">
        <v>103.5</v>
      </c>
      <c r="Q218" s="65">
        <f t="shared" si="402"/>
        <v>0</v>
      </c>
      <c r="R218" s="65">
        <f t="shared" si="403"/>
        <v>1</v>
      </c>
      <c r="S218" s="65">
        <f t="shared" ref="S218:AL218" si="434">R218+(($B$5*$P218)^S$10)/FACT(S$10)</f>
        <v>818.65000000000009</v>
      </c>
      <c r="T218" s="65">
        <f t="shared" si="434"/>
        <v>335094.41125000012</v>
      </c>
      <c r="U218" s="65">
        <f t="shared" si="434"/>
        <v>91441953.139937535</v>
      </c>
      <c r="V218" s="65">
        <f t="shared" si="434"/>
        <v>18714822713.01778</v>
      </c>
      <c r="W218" s="65">
        <f t="shared" si="434"/>
        <v>3064196278375.8413</v>
      </c>
      <c r="X218" s="65">
        <f t="shared" si="434"/>
        <v>418087181648827.19</v>
      </c>
      <c r="Y218" s="65">
        <f t="shared" si="434"/>
        <v>4.8895736322813064E+16</v>
      </c>
      <c r="Z218" s="65">
        <f t="shared" si="434"/>
        <v>5.0036144638569308E+18</v>
      </c>
      <c r="AA218" s="65">
        <f t="shared" si="434"/>
        <v>4.5513981086033157E+20</v>
      </c>
      <c r="AB218" s="65">
        <f t="shared" si="434"/>
        <v>3.7260525909218085E+22</v>
      </c>
      <c r="AC218" s="65">
        <f t="shared" si="434"/>
        <v>2.7730717934839652E+24</v>
      </c>
      <c r="AD218" s="65">
        <f t="shared" si="434"/>
        <v>1.8918441203785834E+26</v>
      </c>
      <c r="AE218" s="65">
        <f t="shared" si="434"/>
        <v>1.1913740746715758E+28</v>
      </c>
      <c r="AF218" s="65">
        <f t="shared" si="434"/>
        <v>6.9666970410738635E+29</v>
      </c>
      <c r="AG218" s="65">
        <f t="shared" si="434"/>
        <v>3.8022717266897547E+31</v>
      </c>
      <c r="AH218" s="65">
        <f t="shared" si="434"/>
        <v>1.9455003916241088E+33</v>
      </c>
      <c r="AI218" s="65">
        <f t="shared" si="434"/>
        <v>9.368956629975198E+34</v>
      </c>
      <c r="AJ218" s="65">
        <f t="shared" si="434"/>
        <v>4.2611637601764617E+36</v>
      </c>
      <c r="AK218" s="65">
        <f t="shared" si="434"/>
        <v>1.8360512558245499E+38</v>
      </c>
      <c r="AL218" s="65">
        <f t="shared" si="434"/>
        <v>7.5156346447817578E+39</v>
      </c>
      <c r="AM218" s="65">
        <f t="shared" si="405"/>
        <v>1</v>
      </c>
      <c r="AN218" s="65">
        <f t="shared" si="400"/>
        <v>1.3888888888888889E-3</v>
      </c>
      <c r="AO218" s="65">
        <f t="shared" ref="AO218:BH218" si="435">AN218+1/((FACT($B$4-1-AO$10))*(($B$5*$P218)^AO$10))</f>
        <v>1.3990806987504842E-3</v>
      </c>
      <c r="AP218" s="65">
        <f t="shared" si="435"/>
        <v>1.399143022543437E-3</v>
      </c>
      <c r="AQ218" s="65">
        <f t="shared" si="435"/>
        <v>1.399143327435716E-3</v>
      </c>
      <c r="AR218" s="65">
        <f t="shared" si="435"/>
        <v>1.3991433285543814E-3</v>
      </c>
      <c r="AS218" s="65">
        <f t="shared" si="435"/>
        <v>1.3991433285571178E-3</v>
      </c>
      <c r="AT218" s="65">
        <f t="shared" si="435"/>
        <v>1.399143328557121E-3</v>
      </c>
      <c r="AU218" s="65" t="e">
        <f t="shared" si="435"/>
        <v>#NUM!</v>
      </c>
      <c r="AV218" s="65" t="e">
        <f t="shared" si="435"/>
        <v>#NUM!</v>
      </c>
      <c r="AW218" s="65" t="e">
        <f t="shared" si="435"/>
        <v>#NUM!</v>
      </c>
      <c r="AX218" s="65" t="e">
        <f t="shared" si="435"/>
        <v>#NUM!</v>
      </c>
      <c r="AY218" s="65" t="e">
        <f t="shared" si="435"/>
        <v>#NUM!</v>
      </c>
      <c r="AZ218" s="65" t="e">
        <f t="shared" si="435"/>
        <v>#NUM!</v>
      </c>
      <c r="BA218" s="65" t="e">
        <f t="shared" si="435"/>
        <v>#NUM!</v>
      </c>
      <c r="BB218" s="65" t="e">
        <f t="shared" si="435"/>
        <v>#NUM!</v>
      </c>
      <c r="BC218" s="65" t="e">
        <f t="shared" si="435"/>
        <v>#NUM!</v>
      </c>
      <c r="BD218" s="65" t="e">
        <f t="shared" si="435"/>
        <v>#NUM!</v>
      </c>
      <c r="BE218" s="65" t="e">
        <f t="shared" si="435"/>
        <v>#NUM!</v>
      </c>
      <c r="BF218" s="65" t="e">
        <f t="shared" si="435"/>
        <v>#NUM!</v>
      </c>
      <c r="BG218" s="65" t="e">
        <f t="shared" si="435"/>
        <v>#NUM!</v>
      </c>
      <c r="BH218" s="65" t="e">
        <f t="shared" si="435"/>
        <v>#NUM!</v>
      </c>
      <c r="BI218" s="5">
        <f t="shared" si="407"/>
        <v>7.8421002325311626</v>
      </c>
    </row>
    <row r="219" spans="4:61" s="1" customFormat="1">
      <c r="D219" s="5"/>
      <c r="E219" s="5"/>
      <c r="F219" s="5"/>
      <c r="G219" s="5"/>
      <c r="H219" s="5"/>
      <c r="O219" s="3"/>
      <c r="P219" s="66">
        <v>104</v>
      </c>
      <c r="Q219" s="65">
        <f t="shared" si="402"/>
        <v>0</v>
      </c>
      <c r="R219" s="65">
        <f t="shared" si="403"/>
        <v>1</v>
      </c>
      <c r="S219" s="65">
        <f t="shared" ref="S219:AL219" si="436">R219+(($B$5*$P219)^S$10)/FACT(S$10)</f>
        <v>822.6</v>
      </c>
      <c r="T219" s="65">
        <f t="shared" si="436"/>
        <v>338335.88</v>
      </c>
      <c r="U219" s="65">
        <f t="shared" si="436"/>
        <v>92771972.82933335</v>
      </c>
      <c r="V219" s="65">
        <f t="shared" si="436"/>
        <v>19078641002.222404</v>
      </c>
      <c r="W219" s="65">
        <f t="shared" si="436"/>
        <v>3138836639912.0913</v>
      </c>
      <c r="X219" s="65">
        <f t="shared" si="436"/>
        <v>430337698623970.19</v>
      </c>
      <c r="Y219" s="65">
        <f t="shared" si="436"/>
        <v>5.0571278413781416E+16</v>
      </c>
      <c r="Z219" s="65">
        <f t="shared" si="436"/>
        <v>5.2000458898604513E+18</v>
      </c>
      <c r="AA219" s="65">
        <f t="shared" si="436"/>
        <v>4.7528986153036985E+20</v>
      </c>
      <c r="AB219" s="65">
        <f t="shared" si="436"/>
        <v>3.9097869114554628E+22</v>
      </c>
      <c r="AC219" s="65">
        <f t="shared" si="436"/>
        <v>2.9238534249586208E+24</v>
      </c>
      <c r="AD219" s="65">
        <f t="shared" si="436"/>
        <v>2.0043345048174899E+26</v>
      </c>
      <c r="AE219" s="65">
        <f t="shared" si="436"/>
        <v>1.2683039984470903E+28</v>
      </c>
      <c r="AF219" s="65">
        <f t="shared" si="436"/>
        <v>7.4523372057914871E+29</v>
      </c>
      <c r="AG219" s="65">
        <f t="shared" si="436"/>
        <v>4.0869476332351633E+31</v>
      </c>
      <c r="AH219" s="65">
        <f t="shared" si="436"/>
        <v>2.1012493344468687E+33</v>
      </c>
      <c r="AI219" s="65">
        <f t="shared" si="436"/>
        <v>1.0167819588896965E+35</v>
      </c>
      <c r="AJ219" s="65">
        <f t="shared" si="436"/>
        <v>4.6468126008442981E+36</v>
      </c>
      <c r="AK219" s="65">
        <f t="shared" si="436"/>
        <v>2.0118799297512311E+38</v>
      </c>
      <c r="AL219" s="65">
        <f t="shared" si="436"/>
        <v>8.2750996827504981E+39</v>
      </c>
      <c r="AM219" s="65">
        <f t="shared" si="405"/>
        <v>1</v>
      </c>
      <c r="AN219" s="65">
        <f t="shared" si="400"/>
        <v>1.3888888888888889E-3</v>
      </c>
      <c r="AO219" s="65">
        <f t="shared" ref="AO219:BH219" si="437">AN219+1/((FACT($B$4-1-AO$10))*(($B$5*$P219)^AO$10))</f>
        <v>1.3990316996646112E-3</v>
      </c>
      <c r="AP219" s="65">
        <f t="shared" si="437"/>
        <v>1.3990934256308705E-3</v>
      </c>
      <c r="AQ219" s="65">
        <f t="shared" si="437"/>
        <v>1.3990937261467724E-3</v>
      </c>
      <c r="AR219" s="65">
        <f t="shared" si="437"/>
        <v>1.3990937272440798E-3</v>
      </c>
      <c r="AS219" s="65">
        <f t="shared" si="437"/>
        <v>1.3990937272467508E-3</v>
      </c>
      <c r="AT219" s="65">
        <f t="shared" si="437"/>
        <v>1.399093727246754E-3</v>
      </c>
      <c r="AU219" s="65" t="e">
        <f t="shared" si="437"/>
        <v>#NUM!</v>
      </c>
      <c r="AV219" s="65" t="e">
        <f t="shared" si="437"/>
        <v>#NUM!</v>
      </c>
      <c r="AW219" s="65" t="e">
        <f t="shared" si="437"/>
        <v>#NUM!</v>
      </c>
      <c r="AX219" s="65" t="e">
        <f t="shared" si="437"/>
        <v>#NUM!</v>
      </c>
      <c r="AY219" s="65" t="e">
        <f t="shared" si="437"/>
        <v>#NUM!</v>
      </c>
      <c r="AZ219" s="65" t="e">
        <f t="shared" si="437"/>
        <v>#NUM!</v>
      </c>
      <c r="BA219" s="65" t="e">
        <f t="shared" si="437"/>
        <v>#NUM!</v>
      </c>
      <c r="BB219" s="65" t="e">
        <f t="shared" si="437"/>
        <v>#NUM!</v>
      </c>
      <c r="BC219" s="65" t="e">
        <f t="shared" si="437"/>
        <v>#NUM!</v>
      </c>
      <c r="BD219" s="65" t="e">
        <f t="shared" si="437"/>
        <v>#NUM!</v>
      </c>
      <c r="BE219" s="65" t="e">
        <f t="shared" si="437"/>
        <v>#NUM!</v>
      </c>
      <c r="BF219" s="65" t="e">
        <f t="shared" si="437"/>
        <v>#NUM!</v>
      </c>
      <c r="BG219" s="65" t="e">
        <f t="shared" si="437"/>
        <v>#NUM!</v>
      </c>
      <c r="BH219" s="65" t="e">
        <f t="shared" si="437"/>
        <v>#NUM!</v>
      </c>
      <c r="BI219" s="5">
        <f t="shared" si="407"/>
        <v>7.8423782542533571</v>
      </c>
    </row>
    <row r="220" spans="4:61" s="1" customFormat="1">
      <c r="D220" s="5"/>
      <c r="E220" s="5"/>
      <c r="F220" s="5"/>
      <c r="G220" s="5"/>
      <c r="H220" s="5"/>
      <c r="O220" s="3"/>
      <c r="P220" s="65">
        <v>104.5</v>
      </c>
      <c r="Q220" s="65">
        <f t="shared" si="402"/>
        <v>0</v>
      </c>
      <c r="R220" s="65">
        <f t="shared" si="403"/>
        <v>1</v>
      </c>
      <c r="S220" s="65">
        <f t="shared" ref="S220:AL220" si="438">R220+(($B$5*$P220)^S$10)/FACT(S$10)</f>
        <v>826.55000000000007</v>
      </c>
      <c r="T220" s="65">
        <f t="shared" si="438"/>
        <v>341592.95125000004</v>
      </c>
      <c r="U220" s="65">
        <f t="shared" si="438"/>
        <v>94114827.1352292</v>
      </c>
      <c r="V220" s="65">
        <f t="shared" si="438"/>
        <v>19447738197.281239</v>
      </c>
      <c r="W220" s="65">
        <f t="shared" si="438"/>
        <v>3214924492842.0884</v>
      </c>
      <c r="X220" s="65">
        <f t="shared" si="438"/>
        <v>442885896959012.19</v>
      </c>
      <c r="Y220" s="65">
        <f t="shared" si="438"/>
        <v>5.2295796085451416E+16</v>
      </c>
      <c r="Z220" s="65">
        <f t="shared" si="438"/>
        <v>5.4031920468491899E+18</v>
      </c>
      <c r="AA220" s="65">
        <f t="shared" si="438"/>
        <v>4.9622901424884967E+20</v>
      </c>
      <c r="AB220" s="65">
        <f t="shared" si="438"/>
        <v>4.1016354766135002E+22</v>
      </c>
      <c r="AC220" s="65">
        <f t="shared" si="438"/>
        <v>3.0820517924451908E+24</v>
      </c>
      <c r="AD220" s="65">
        <f t="shared" si="438"/>
        <v>2.1229261892377395E+26</v>
      </c>
      <c r="AE220" s="65">
        <f t="shared" si="438"/>
        <v>1.3497968287790577E+28</v>
      </c>
      <c r="AF220" s="65">
        <f t="shared" si="438"/>
        <v>7.9692579317586135E+29</v>
      </c>
      <c r="AG220" s="65">
        <f t="shared" si="438"/>
        <v>4.391418184893232E+31</v>
      </c>
      <c r="AH220" s="65">
        <f t="shared" si="438"/>
        <v>2.2686298529007914E+33</v>
      </c>
      <c r="AI220" s="65">
        <f t="shared" si="438"/>
        <v>1.1030474880801033E+35</v>
      </c>
      <c r="AJ220" s="65">
        <f t="shared" si="438"/>
        <v>5.0652613045519383E+36</v>
      </c>
      <c r="AK220" s="65">
        <f t="shared" si="438"/>
        <v>2.2035812365162559E+38</v>
      </c>
      <c r="AL220" s="65">
        <f t="shared" si="438"/>
        <v>9.107109249182959E+39</v>
      </c>
      <c r="AM220" s="65">
        <f t="shared" si="405"/>
        <v>1</v>
      </c>
      <c r="AN220" s="65">
        <f t="shared" si="400"/>
        <v>1.3888888888888889E-3</v>
      </c>
      <c r="AO220" s="65">
        <f t="shared" ref="AO220:BH220" si="439">AN220+1/((FACT($B$4-1-AO$10))*(($B$5*$P220)^AO$10))</f>
        <v>1.3989831694695119E-3</v>
      </c>
      <c r="AP220" s="65">
        <f t="shared" si="439"/>
        <v>1.3990443061697761E-3</v>
      </c>
      <c r="AQ220" s="65">
        <f t="shared" si="439"/>
        <v>1.3990446023926591E-3</v>
      </c>
      <c r="AR220" s="65">
        <f t="shared" si="439"/>
        <v>1.3990446034691155E-3</v>
      </c>
      <c r="AS220" s="65">
        <f t="shared" si="439"/>
        <v>1.3990446034717234E-3</v>
      </c>
      <c r="AT220" s="65">
        <f t="shared" si="439"/>
        <v>1.3990446034717267E-3</v>
      </c>
      <c r="AU220" s="65" t="e">
        <f t="shared" si="439"/>
        <v>#NUM!</v>
      </c>
      <c r="AV220" s="65" t="e">
        <f t="shared" si="439"/>
        <v>#NUM!</v>
      </c>
      <c r="AW220" s="65" t="e">
        <f t="shared" si="439"/>
        <v>#NUM!</v>
      </c>
      <c r="AX220" s="65" t="e">
        <f t="shared" si="439"/>
        <v>#NUM!</v>
      </c>
      <c r="AY220" s="65" t="e">
        <f t="shared" si="439"/>
        <v>#NUM!</v>
      </c>
      <c r="AZ220" s="65" t="e">
        <f t="shared" si="439"/>
        <v>#NUM!</v>
      </c>
      <c r="BA220" s="65" t="e">
        <f t="shared" si="439"/>
        <v>#NUM!</v>
      </c>
      <c r="BB220" s="65" t="e">
        <f t="shared" si="439"/>
        <v>#NUM!</v>
      </c>
      <c r="BC220" s="65" t="e">
        <f t="shared" si="439"/>
        <v>#NUM!</v>
      </c>
      <c r="BD220" s="65" t="e">
        <f t="shared" si="439"/>
        <v>#NUM!</v>
      </c>
      <c r="BE220" s="65" t="e">
        <f t="shared" si="439"/>
        <v>#NUM!</v>
      </c>
      <c r="BF220" s="65" t="e">
        <f t="shared" si="439"/>
        <v>#NUM!</v>
      </c>
      <c r="BG220" s="65" t="e">
        <f t="shared" si="439"/>
        <v>#NUM!</v>
      </c>
      <c r="BH220" s="65" t="e">
        <f t="shared" si="439"/>
        <v>#NUM!</v>
      </c>
      <c r="BI220" s="5">
        <f t="shared" si="407"/>
        <v>7.8426536187585958</v>
      </c>
    </row>
    <row r="221" spans="4:61" s="1" customFormat="1">
      <c r="D221" s="5"/>
      <c r="E221" s="5"/>
      <c r="F221" s="5"/>
      <c r="G221" s="5"/>
      <c r="H221" s="5"/>
      <c r="O221" s="3"/>
      <c r="P221" s="66">
        <v>105</v>
      </c>
      <c r="Q221" s="65">
        <f t="shared" si="402"/>
        <v>0</v>
      </c>
      <c r="R221" s="65">
        <f t="shared" si="403"/>
        <v>1</v>
      </c>
      <c r="S221" s="65">
        <f t="shared" ref="S221:AL221" si="440">R221+(($B$5*$P221)^S$10)/FACT(S$10)</f>
        <v>830.5</v>
      </c>
      <c r="T221" s="65">
        <f t="shared" si="440"/>
        <v>344865.625</v>
      </c>
      <c r="U221" s="65">
        <f t="shared" si="440"/>
        <v>95470577.6875</v>
      </c>
      <c r="V221" s="65">
        <f t="shared" si="440"/>
        <v>19822165116.648437</v>
      </c>
      <c r="W221" s="65">
        <f t="shared" si="440"/>
        <v>3292480789130.2681</v>
      </c>
      <c r="X221" s="65">
        <f t="shared" si="440"/>
        <v>455737535559013.19</v>
      </c>
      <c r="Y221" s="65">
        <f t="shared" si="440"/>
        <v>5.4070476525790136E+16</v>
      </c>
      <c r="Z221" s="65">
        <f t="shared" si="440"/>
        <v>5.61324872557538E+18</v>
      </c>
      <c r="AA221" s="65">
        <f t="shared" si="440"/>
        <v>5.179841773463126E+20</v>
      </c>
      <c r="AB221" s="65">
        <f t="shared" si="440"/>
        <v>4.3019152706436461E+22</v>
      </c>
      <c r="AC221" s="65">
        <f t="shared" si="440"/>
        <v>3.2479936340591892E+24</v>
      </c>
      <c r="AD221" s="65">
        <f t="shared" si="440"/>
        <v>2.2479185465756822E+26</v>
      </c>
      <c r="AE221" s="65">
        <f t="shared" si="440"/>
        <v>1.4360994371503778E+28</v>
      </c>
      <c r="AF221" s="65">
        <f t="shared" si="440"/>
        <v>8.519309934946418E+29</v>
      </c>
      <c r="AG221" s="65">
        <f t="shared" si="440"/>
        <v>4.7169551945004174E+31</v>
      </c>
      <c r="AH221" s="65">
        <f t="shared" si="440"/>
        <v>2.4484487131498258E+33</v>
      </c>
      <c r="AI221" s="65">
        <f t="shared" si="440"/>
        <v>1.1961674660840864E+35</v>
      </c>
      <c r="AJ221" s="65">
        <f t="shared" si="440"/>
        <v>5.5191224746149175E+36</v>
      </c>
      <c r="AK221" s="65">
        <f t="shared" si="440"/>
        <v>2.4125017517889911E+38</v>
      </c>
      <c r="AL221" s="65">
        <f t="shared" si="440"/>
        <v>1.0018195586089087E+40</v>
      </c>
      <c r="AM221" s="65">
        <f t="shared" si="405"/>
        <v>1</v>
      </c>
      <c r="AN221" s="65">
        <f t="shared" si="400"/>
        <v>1.3888888888888889E-3</v>
      </c>
      <c r="AO221" s="65">
        <f t="shared" ref="AO221:BH221" si="441">AN221+1/((FACT($B$4-1-AO$10))*(($B$5*$P221)^AO$10))</f>
        <v>1.3989351014667471E-3</v>
      </c>
      <c r="AP221" s="65">
        <f t="shared" si="441"/>
        <v>1.3989956572990428E-3</v>
      </c>
      <c r="AQ221" s="65">
        <f t="shared" si="441"/>
        <v>1.3989959493102895E-3</v>
      </c>
      <c r="AR221" s="65">
        <f t="shared" si="441"/>
        <v>1.3989959503663881E-3</v>
      </c>
      <c r="AS221" s="65">
        <f t="shared" si="441"/>
        <v>1.3989959503689345E-3</v>
      </c>
      <c r="AT221" s="65">
        <f t="shared" si="441"/>
        <v>1.3989959503689375E-3</v>
      </c>
      <c r="AU221" s="65" t="e">
        <f t="shared" si="441"/>
        <v>#NUM!</v>
      </c>
      <c r="AV221" s="65" t="e">
        <f t="shared" si="441"/>
        <v>#NUM!</v>
      </c>
      <c r="AW221" s="65" t="e">
        <f t="shared" si="441"/>
        <v>#NUM!</v>
      </c>
      <c r="AX221" s="65" t="e">
        <f t="shared" si="441"/>
        <v>#NUM!</v>
      </c>
      <c r="AY221" s="65" t="e">
        <f t="shared" si="441"/>
        <v>#NUM!</v>
      </c>
      <c r="AZ221" s="65" t="e">
        <f t="shared" si="441"/>
        <v>#NUM!</v>
      </c>
      <c r="BA221" s="65" t="e">
        <f t="shared" si="441"/>
        <v>#NUM!</v>
      </c>
      <c r="BB221" s="65" t="e">
        <f t="shared" si="441"/>
        <v>#NUM!</v>
      </c>
      <c r="BC221" s="65" t="e">
        <f t="shared" si="441"/>
        <v>#NUM!</v>
      </c>
      <c r="BD221" s="65" t="e">
        <f t="shared" si="441"/>
        <v>#NUM!</v>
      </c>
      <c r="BE221" s="65" t="e">
        <f t="shared" si="441"/>
        <v>#NUM!</v>
      </c>
      <c r="BF221" s="65" t="e">
        <f t="shared" si="441"/>
        <v>#NUM!</v>
      </c>
      <c r="BG221" s="65" t="e">
        <f t="shared" si="441"/>
        <v>#NUM!</v>
      </c>
      <c r="BH221" s="65" t="e">
        <f t="shared" si="441"/>
        <v>#NUM!</v>
      </c>
      <c r="BI221" s="5">
        <f t="shared" si="407"/>
        <v>7.8429263639602897</v>
      </c>
    </row>
    <row r="222" spans="4:61" s="1" customFormat="1">
      <c r="D222" s="5"/>
      <c r="E222" s="5"/>
      <c r="F222" s="5"/>
      <c r="G222" s="5"/>
      <c r="H222" s="5"/>
      <c r="O222" s="3"/>
      <c r="P222" s="65">
        <v>105.5</v>
      </c>
      <c r="Q222" s="65">
        <f t="shared" si="402"/>
        <v>0</v>
      </c>
      <c r="R222" s="65">
        <f t="shared" si="403"/>
        <v>1</v>
      </c>
      <c r="S222" s="65">
        <f t="shared" ref="S222:AL222" si="442">R222+(($B$5*$P222)^S$10)/FACT(S$10)</f>
        <v>834.45</v>
      </c>
      <c r="T222" s="65">
        <f t="shared" si="442"/>
        <v>348153.90125000005</v>
      </c>
      <c r="U222" s="65">
        <f t="shared" si="442"/>
        <v>96839286.116020858</v>
      </c>
      <c r="V222" s="65">
        <f t="shared" si="442"/>
        <v>20201972822.216213</v>
      </c>
      <c r="W222" s="65">
        <f t="shared" si="442"/>
        <v>3371526681954.7573</v>
      </c>
      <c r="X222" s="65">
        <f t="shared" si="442"/>
        <v>468898456486374.19</v>
      </c>
      <c r="Y222" s="65">
        <f t="shared" si="442"/>
        <v>5.5896529834414008E+16</v>
      </c>
      <c r="Z222" s="65">
        <f t="shared" si="442"/>
        <v>5.8304164513261373E+18</v>
      </c>
      <c r="AA222" s="65">
        <f t="shared" si="442"/>
        <v>5.405830418476902E+20</v>
      </c>
      <c r="AB222" s="65">
        <f t="shared" si="442"/>
        <v>4.5109540605507653E+22</v>
      </c>
      <c r="AC222" s="65">
        <f t="shared" si="442"/>
        <v>3.4220184207357264E+24</v>
      </c>
      <c r="AD222" s="65">
        <f t="shared" si="442"/>
        <v>2.379624105994466E+26</v>
      </c>
      <c r="AE222" s="65">
        <f t="shared" si="442"/>
        <v>1.5274707784549182E+28</v>
      </c>
      <c r="AF222" s="65">
        <f t="shared" si="442"/>
        <v>9.1044438149300711E+29</v>
      </c>
      <c r="AG222" s="65">
        <f t="shared" si="442"/>
        <v>5.0649055351647294E+31</v>
      </c>
      <c r="AH222" s="65">
        <f t="shared" si="442"/>
        <v>2.6415643874188404E+33</v>
      </c>
      <c r="AI222" s="65">
        <f t="shared" si="442"/>
        <v>1.2966499871161897E+35</v>
      </c>
      <c r="AJ222" s="65">
        <f t="shared" si="442"/>
        <v>6.0112028507952089E+36</v>
      </c>
      <c r="AK222" s="65">
        <f t="shared" si="442"/>
        <v>2.6400950405179879E+38</v>
      </c>
      <c r="AL222" s="65">
        <f t="shared" si="442"/>
        <v>1.101544371085062E+40</v>
      </c>
      <c r="AM222" s="65">
        <f t="shared" si="405"/>
        <v>1</v>
      </c>
      <c r="AN222" s="65">
        <f t="shared" si="400"/>
        <v>1.3888888888888889E-3</v>
      </c>
      <c r="AO222" s="65">
        <f t="shared" ref="AO222:BH222" si="443">AN222+1/((FACT($B$4-1-AO$10))*(($B$5*$P222)^AO$10))</f>
        <v>1.3988874890848615E-3</v>
      </c>
      <c r="AP222" s="65">
        <f t="shared" si="443"/>
        <v>1.3989474722883889E-3</v>
      </c>
      <c r="AQ222" s="65">
        <f t="shared" si="443"/>
        <v>1.3989477601674628E-3</v>
      </c>
      <c r="AR222" s="65">
        <f t="shared" si="443"/>
        <v>1.3989477612036823E-3</v>
      </c>
      <c r="AS222" s="65">
        <f t="shared" si="443"/>
        <v>1.3989477612061688E-3</v>
      </c>
      <c r="AT222" s="65">
        <f t="shared" si="443"/>
        <v>1.3989477612061719E-3</v>
      </c>
      <c r="AU222" s="65" t="e">
        <f t="shared" si="443"/>
        <v>#NUM!</v>
      </c>
      <c r="AV222" s="65" t="e">
        <f t="shared" si="443"/>
        <v>#NUM!</v>
      </c>
      <c r="AW222" s="65" t="e">
        <f t="shared" si="443"/>
        <v>#NUM!</v>
      </c>
      <c r="AX222" s="65" t="e">
        <f t="shared" si="443"/>
        <v>#NUM!</v>
      </c>
      <c r="AY222" s="65" t="e">
        <f t="shared" si="443"/>
        <v>#NUM!</v>
      </c>
      <c r="AZ222" s="65" t="e">
        <f t="shared" si="443"/>
        <v>#NUM!</v>
      </c>
      <c r="BA222" s="65" t="e">
        <f t="shared" si="443"/>
        <v>#NUM!</v>
      </c>
      <c r="BB222" s="65" t="e">
        <f t="shared" si="443"/>
        <v>#NUM!</v>
      </c>
      <c r="BC222" s="65" t="e">
        <f t="shared" si="443"/>
        <v>#NUM!</v>
      </c>
      <c r="BD222" s="65" t="e">
        <f t="shared" si="443"/>
        <v>#NUM!</v>
      </c>
      <c r="BE222" s="65" t="e">
        <f t="shared" si="443"/>
        <v>#NUM!</v>
      </c>
      <c r="BF222" s="65" t="e">
        <f t="shared" si="443"/>
        <v>#NUM!</v>
      </c>
      <c r="BG222" s="65" t="e">
        <f t="shared" si="443"/>
        <v>#NUM!</v>
      </c>
      <c r="BH222" s="65" t="e">
        <f t="shared" si="443"/>
        <v>#NUM!</v>
      </c>
      <c r="BI222" s="5">
        <f t="shared" si="407"/>
        <v>7.8431965270540047</v>
      </c>
    </row>
    <row r="223" spans="4:61" s="1" customFormat="1">
      <c r="D223" s="5"/>
      <c r="E223" s="5"/>
      <c r="F223" s="5"/>
      <c r="G223" s="5"/>
      <c r="H223" s="5"/>
      <c r="O223" s="3"/>
      <c r="P223" s="66">
        <v>106</v>
      </c>
      <c r="Q223" s="65">
        <f t="shared" si="402"/>
        <v>0</v>
      </c>
      <c r="R223" s="65">
        <f t="shared" si="403"/>
        <v>1</v>
      </c>
      <c r="S223" s="65">
        <f t="shared" ref="S223:AL223" si="444">R223+(($B$5*$P223)^S$10)/FACT(S$10)</f>
        <v>838.40000000000009</v>
      </c>
      <c r="T223" s="65">
        <f t="shared" si="444"/>
        <v>351457.78000000009</v>
      </c>
      <c r="U223" s="65">
        <f t="shared" si="444"/>
        <v>98221014.050666705</v>
      </c>
      <c r="V223" s="65">
        <f t="shared" si="444"/>
        <v>20587212619.314739</v>
      </c>
      <c r="W223" s="65">
        <f t="shared" si="444"/>
        <v>3452083526668.9424</v>
      </c>
      <c r="X223" s="65">
        <f t="shared" si="444"/>
        <v>482374585757528.69</v>
      </c>
      <c r="Y223" s="65">
        <f t="shared" si="444"/>
        <v>5.7775189352632096E+16</v>
      </c>
      <c r="Z223" s="65">
        <f t="shared" si="444"/>
        <v>6.0549005750752276E+18</v>
      </c>
      <c r="AA223" s="65">
        <f t="shared" si="444"/>
        <v>5.6405410035330875E+20</v>
      </c>
      <c r="AB223" s="65">
        <f t="shared" si="444"/>
        <v>4.7290907089782585E+22</v>
      </c>
      <c r="AC223" s="65">
        <f t="shared" si="444"/>
        <v>3.6044787883032445E+24</v>
      </c>
      <c r="AD223" s="65">
        <f t="shared" si="444"/>
        <v>2.5183690643231606E+26</v>
      </c>
      <c r="AE223" s="65">
        <f t="shared" si="444"/>
        <v>1.6241824207132032E+28</v>
      </c>
      <c r="AF223" s="65">
        <f t="shared" si="444"/>
        <v>9.7267149317898524E+29</v>
      </c>
      <c r="AG223" s="65">
        <f t="shared" si="444"/>
        <v>5.4366951812980979E+31</v>
      </c>
      <c r="AH223" s="65">
        <f t="shared" si="444"/>
        <v>2.8488900980506175E+33</v>
      </c>
      <c r="AI223" s="65">
        <f t="shared" si="444"/>
        <v>1.4050381260742693E+35</v>
      </c>
      <c r="AJ223" s="65">
        <f t="shared" si="444"/>
        <v>6.5445167075714118E+36</v>
      </c>
      <c r="AK223" s="65">
        <f t="shared" si="444"/>
        <v>2.8879295872035253E+38</v>
      </c>
      <c r="AL223" s="65">
        <f t="shared" si="444"/>
        <v>1.2106535225795499E+40</v>
      </c>
      <c r="AM223" s="65">
        <f t="shared" si="405"/>
        <v>1</v>
      </c>
      <c r="AN223" s="65">
        <f t="shared" si="400"/>
        <v>1.3888888888888889E-3</v>
      </c>
      <c r="AO223" s="65">
        <f t="shared" ref="AO223:BH223" si="445">AN223+1/((FACT($B$4-1-AO$10))*(($B$5*$P223)^AO$10))</f>
        <v>1.3988403258763898E-3</v>
      </c>
      <c r="AP223" s="65">
        <f t="shared" si="445"/>
        <v>1.3988997445352595E-3</v>
      </c>
      <c r="AQ223" s="65">
        <f t="shared" si="445"/>
        <v>1.3989000283597586E-3</v>
      </c>
      <c r="AR223" s="65">
        <f t="shared" si="445"/>
        <v>1.3989000293765648E-3</v>
      </c>
      <c r="AS223" s="65">
        <f t="shared" si="445"/>
        <v>1.3989000293789932E-3</v>
      </c>
      <c r="AT223" s="65">
        <f t="shared" si="445"/>
        <v>1.398900029378996E-3</v>
      </c>
      <c r="AU223" s="65" t="e">
        <f t="shared" si="445"/>
        <v>#NUM!</v>
      </c>
      <c r="AV223" s="65" t="e">
        <f t="shared" si="445"/>
        <v>#NUM!</v>
      </c>
      <c r="AW223" s="65" t="e">
        <f t="shared" si="445"/>
        <v>#NUM!</v>
      </c>
      <c r="AX223" s="65" t="e">
        <f t="shared" si="445"/>
        <v>#NUM!</v>
      </c>
      <c r="AY223" s="65" t="e">
        <f t="shared" si="445"/>
        <v>#NUM!</v>
      </c>
      <c r="AZ223" s="65" t="e">
        <f t="shared" si="445"/>
        <v>#NUM!</v>
      </c>
      <c r="BA223" s="65" t="e">
        <f t="shared" si="445"/>
        <v>#NUM!</v>
      </c>
      <c r="BB223" s="65" t="e">
        <f t="shared" si="445"/>
        <v>#NUM!</v>
      </c>
      <c r="BC223" s="65" t="e">
        <f t="shared" si="445"/>
        <v>#NUM!</v>
      </c>
      <c r="BD223" s="65" t="e">
        <f t="shared" si="445"/>
        <v>#NUM!</v>
      </c>
      <c r="BE223" s="65" t="e">
        <f t="shared" si="445"/>
        <v>#NUM!</v>
      </c>
      <c r="BF223" s="65" t="e">
        <f t="shared" si="445"/>
        <v>#NUM!</v>
      </c>
      <c r="BG223" s="65" t="e">
        <f t="shared" si="445"/>
        <v>#NUM!</v>
      </c>
      <c r="BH223" s="65" t="e">
        <f t="shared" si="445"/>
        <v>#NUM!</v>
      </c>
      <c r="BI223" s="5">
        <f t="shared" si="407"/>
        <v>7.8434641445343631</v>
      </c>
    </row>
    <row r="224" spans="4:61" s="1" customFormat="1">
      <c r="D224" s="5"/>
      <c r="E224" s="5"/>
      <c r="F224" s="5"/>
      <c r="G224" s="5"/>
      <c r="H224" s="5"/>
      <c r="O224" s="3"/>
      <c r="P224" s="65">
        <v>106.5</v>
      </c>
      <c r="Q224" s="65">
        <f t="shared" si="402"/>
        <v>0</v>
      </c>
      <c r="R224" s="65">
        <f t="shared" si="403"/>
        <v>1</v>
      </c>
      <c r="S224" s="65">
        <f t="shared" ref="S224:AL224" si="446">R224+(($B$5*$P224)^S$10)/FACT(S$10)</f>
        <v>842.35</v>
      </c>
      <c r="T224" s="65">
        <f t="shared" si="446"/>
        <v>354777.26124999998</v>
      </c>
      <c r="U224" s="65">
        <f t="shared" si="446"/>
        <v>99615823.121312499</v>
      </c>
      <c r="V224" s="65">
        <f t="shared" si="446"/>
        <v>20977936056.712208</v>
      </c>
      <c r="W224" s="65">
        <f t="shared" si="446"/>
        <v>3534172881763.0527</v>
      </c>
      <c r="X224" s="65">
        <f t="shared" si="446"/>
        <v>496171934143434.62</v>
      </c>
      <c r="Y224" s="65">
        <f t="shared" si="446"/>
        <v>5.9707711996644488E+16</v>
      </c>
      <c r="Z224" s="65">
        <f t="shared" si="446"/>
        <v>6.2869113659448013E+18</v>
      </c>
      <c r="AA224" s="65">
        <f t="shared" si="446"/>
        <v>5.8842666628253168E+20</v>
      </c>
      <c r="AB224" s="65">
        <f t="shared" si="446"/>
        <v>4.9566754946189577E+22</v>
      </c>
      <c r="AC224" s="65">
        <f t="shared" si="446"/>
        <v>3.7957409820643524E+24</v>
      </c>
      <c r="AD224" s="65">
        <f t="shared" si="446"/>
        <v>2.6644938148088654E+26</v>
      </c>
      <c r="AE224" s="65">
        <f t="shared" si="446"/>
        <v>1.7265190953302733E+28</v>
      </c>
      <c r="AF224" s="65">
        <f t="shared" si="446"/>
        <v>1.0388288496284679E+30</v>
      </c>
      <c r="AG224" s="65">
        <f t="shared" si="446"/>
        <v>5.8338334464718486E+31</v>
      </c>
      <c r="AH224" s="65">
        <f t="shared" si="446"/>
        <v>3.0713970250432171E+33</v>
      </c>
      <c r="AI224" s="65">
        <f t="shared" si="446"/>
        <v>1.5219121639670324E+35</v>
      </c>
      <c r="AJ224" s="65">
        <f t="shared" si="446"/>
        <v>7.1223001068603777E+36</v>
      </c>
      <c r="AK224" s="65">
        <f t="shared" si="446"/>
        <v>3.1576972721168207E+38</v>
      </c>
      <c r="AL224" s="65">
        <f t="shared" si="446"/>
        <v>1.3299795366943771E+40</v>
      </c>
      <c r="AM224" s="65">
        <f t="shared" si="405"/>
        <v>1</v>
      </c>
      <c r="AN224" s="65">
        <f t="shared" si="400"/>
        <v>1.3888888888888889E-3</v>
      </c>
      <c r="AO224" s="65">
        <f t="shared" ref="AO224:BH224" si="447">AN224+1/((FACT($B$4-1-AO$10))*(($B$5*$P224)^AO$10))</f>
        <v>1.3987936055149463E-3</v>
      </c>
      <c r="AP224" s="65">
        <f t="shared" si="447"/>
        <v>1.3988524675618119E-3</v>
      </c>
      <c r="AQ224" s="65">
        <f t="shared" si="447"/>
        <v>1.3988527474075212E-3</v>
      </c>
      <c r="AR224" s="65">
        <f t="shared" si="447"/>
        <v>1.3988527484053665E-3</v>
      </c>
      <c r="AS224" s="65">
        <f t="shared" si="447"/>
        <v>1.3988527484077385E-3</v>
      </c>
      <c r="AT224" s="65">
        <f t="shared" si="447"/>
        <v>1.3988527484077413E-3</v>
      </c>
      <c r="AU224" s="65" t="e">
        <f t="shared" si="447"/>
        <v>#NUM!</v>
      </c>
      <c r="AV224" s="65" t="e">
        <f t="shared" si="447"/>
        <v>#NUM!</v>
      </c>
      <c r="AW224" s="65" t="e">
        <f t="shared" si="447"/>
        <v>#NUM!</v>
      </c>
      <c r="AX224" s="65" t="e">
        <f t="shared" si="447"/>
        <v>#NUM!</v>
      </c>
      <c r="AY224" s="65" t="e">
        <f t="shared" si="447"/>
        <v>#NUM!</v>
      </c>
      <c r="AZ224" s="65" t="e">
        <f t="shared" si="447"/>
        <v>#NUM!</v>
      </c>
      <c r="BA224" s="65" t="e">
        <f t="shared" si="447"/>
        <v>#NUM!</v>
      </c>
      <c r="BB224" s="65" t="e">
        <f t="shared" si="447"/>
        <v>#NUM!</v>
      </c>
      <c r="BC224" s="65" t="e">
        <f t="shared" si="447"/>
        <v>#NUM!</v>
      </c>
      <c r="BD224" s="65" t="e">
        <f t="shared" si="447"/>
        <v>#NUM!</v>
      </c>
      <c r="BE224" s="65" t="e">
        <f t="shared" si="447"/>
        <v>#NUM!</v>
      </c>
      <c r="BF224" s="65" t="e">
        <f t="shared" si="447"/>
        <v>#NUM!</v>
      </c>
      <c r="BG224" s="65" t="e">
        <f t="shared" si="447"/>
        <v>#NUM!</v>
      </c>
      <c r="BH224" s="65" t="e">
        <f t="shared" si="447"/>
        <v>#NUM!</v>
      </c>
      <c r="BI224" s="5">
        <f t="shared" si="407"/>
        <v>7.8437292522114781</v>
      </c>
    </row>
    <row r="225" spans="4:61" s="1" customFormat="1">
      <c r="D225" s="5"/>
      <c r="E225" s="5"/>
      <c r="F225" s="5"/>
      <c r="G225" s="5"/>
      <c r="H225" s="5"/>
      <c r="O225" s="3"/>
      <c r="P225" s="66">
        <v>107</v>
      </c>
      <c r="Q225" s="65">
        <f t="shared" si="402"/>
        <v>0</v>
      </c>
      <c r="R225" s="65">
        <f t="shared" si="403"/>
        <v>1</v>
      </c>
      <c r="S225" s="65">
        <f t="shared" ref="S225:AL225" si="448">R225+(($B$5*$P225)^S$10)/FACT(S$10)</f>
        <v>846.30000000000007</v>
      </c>
      <c r="T225" s="65">
        <f t="shared" si="448"/>
        <v>358112.34500000003</v>
      </c>
      <c r="U225" s="65">
        <f t="shared" si="448"/>
        <v>101023774.95783336</v>
      </c>
      <c r="V225" s="65">
        <f t="shared" si="448"/>
        <v>21374194926.614841</v>
      </c>
      <c r="W225" s="65">
        <f t="shared" si="448"/>
        <v>3617816509825.749</v>
      </c>
      <c r="X225" s="65">
        <f t="shared" si="448"/>
        <v>510296597973865.5</v>
      </c>
      <c r="Y225" s="65">
        <f t="shared" si="448"/>
        <v>6.1695378593909984E+16</v>
      </c>
      <c r="Z225" s="65">
        <f t="shared" si="448"/>
        <v>6.5266641049895107E+18</v>
      </c>
      <c r="AA225" s="65">
        <f t="shared" si="448"/>
        <v>6.1373089348523419E+20</v>
      </c>
      <c r="AB225" s="65">
        <f t="shared" si="448"/>
        <v>5.1940704402997319E+22</v>
      </c>
      <c r="AC225" s="65">
        <f t="shared" si="448"/>
        <v>3.9961853141839583E+24</v>
      </c>
      <c r="AD225" s="65">
        <f t="shared" si="448"/>
        <v>2.8183534936817113E+26</v>
      </c>
      <c r="AE225" s="65">
        <f t="shared" si="448"/>
        <v>1.834779268589397E+28</v>
      </c>
      <c r="AF225" s="65">
        <f t="shared" si="448"/>
        <v>1.1091444881548412E+30</v>
      </c>
      <c r="AG225" s="65">
        <f t="shared" si="448"/>
        <v>6.2579174266814908E+31</v>
      </c>
      <c r="AH225" s="65">
        <f t="shared" si="448"/>
        <v>3.3101176850106502E+33</v>
      </c>
      <c r="AI225" s="65">
        <f t="shared" si="448"/>
        <v>1.6478919433982032E+35</v>
      </c>
      <c r="AJ225" s="65">
        <f t="shared" si="448"/>
        <v>7.7480260552459659E+36</v>
      </c>
      <c r="AK225" s="65">
        <f t="shared" si="448"/>
        <v>3.4512224281966515E+38</v>
      </c>
      <c r="AL225" s="65">
        <f t="shared" si="448"/>
        <v>1.4604243514367845E+40</v>
      </c>
      <c r="AM225" s="65">
        <f t="shared" si="405"/>
        <v>1</v>
      </c>
      <c r="AN225" s="65">
        <f t="shared" si="400"/>
        <v>1.3888888888888889E-3</v>
      </c>
      <c r="AO225" s="65">
        <f t="shared" ref="AO225:BH225" si="449">AN225+1/((FACT($B$4-1-AO$10))*(($B$5*$P225)^AO$10))</f>
        <v>1.3987473217923947E-3</v>
      </c>
      <c r="AP225" s="65">
        <f t="shared" si="449"/>
        <v>1.3988056350119824E-3</v>
      </c>
      <c r="AQ225" s="65">
        <f t="shared" si="449"/>
        <v>1.3988059109529246E-3</v>
      </c>
      <c r="AR225" s="65">
        <f t="shared" si="449"/>
        <v>1.3988059119322488E-3</v>
      </c>
      <c r="AS225" s="65">
        <f t="shared" si="449"/>
        <v>1.398805911934566E-3</v>
      </c>
      <c r="AT225" s="65">
        <f t="shared" si="449"/>
        <v>1.3988059119345688E-3</v>
      </c>
      <c r="AU225" s="65" t="e">
        <f t="shared" si="449"/>
        <v>#NUM!</v>
      </c>
      <c r="AV225" s="65" t="e">
        <f t="shared" si="449"/>
        <v>#NUM!</v>
      </c>
      <c r="AW225" s="65" t="e">
        <f t="shared" si="449"/>
        <v>#NUM!</v>
      </c>
      <c r="AX225" s="65" t="e">
        <f t="shared" si="449"/>
        <v>#NUM!</v>
      </c>
      <c r="AY225" s="65" t="e">
        <f t="shared" si="449"/>
        <v>#NUM!</v>
      </c>
      <c r="AZ225" s="65" t="e">
        <f t="shared" si="449"/>
        <v>#NUM!</v>
      </c>
      <c r="BA225" s="65" t="e">
        <f t="shared" si="449"/>
        <v>#NUM!</v>
      </c>
      <c r="BB225" s="65" t="e">
        <f t="shared" si="449"/>
        <v>#NUM!</v>
      </c>
      <c r="BC225" s="65" t="e">
        <f t="shared" si="449"/>
        <v>#NUM!</v>
      </c>
      <c r="BD225" s="65" t="e">
        <f t="shared" si="449"/>
        <v>#NUM!</v>
      </c>
      <c r="BE225" s="65" t="e">
        <f t="shared" si="449"/>
        <v>#NUM!</v>
      </c>
      <c r="BF225" s="65" t="e">
        <f t="shared" si="449"/>
        <v>#NUM!</v>
      </c>
      <c r="BG225" s="65" t="e">
        <f t="shared" si="449"/>
        <v>#NUM!</v>
      </c>
      <c r="BH225" s="65" t="e">
        <f t="shared" si="449"/>
        <v>#NUM!</v>
      </c>
      <c r="BI225" s="5">
        <f t="shared" si="407"/>
        <v>7.843991885226937</v>
      </c>
    </row>
    <row r="226" spans="4:61" s="1" customFormat="1">
      <c r="D226" s="5"/>
      <c r="E226" s="5"/>
      <c r="F226" s="5"/>
      <c r="G226" s="5"/>
      <c r="H226" s="5"/>
      <c r="O226" s="3"/>
      <c r="P226" s="65">
        <v>107.5</v>
      </c>
      <c r="Q226" s="65">
        <f t="shared" si="402"/>
        <v>0</v>
      </c>
      <c r="R226" s="65">
        <f t="shared" si="403"/>
        <v>1</v>
      </c>
      <c r="S226" s="65">
        <f t="shared" ref="S226:AL226" si="450">R226+(($B$5*$P226)^S$10)/FACT(S$10)</f>
        <v>850.25</v>
      </c>
      <c r="T226" s="65">
        <f t="shared" si="450"/>
        <v>361463.03125</v>
      </c>
      <c r="U226" s="65">
        <f t="shared" si="450"/>
        <v>102444931.19010417</v>
      </c>
      <c r="V226" s="65">
        <f t="shared" si="450"/>
        <v>21776041264.666832</v>
      </c>
      <c r="W226" s="65">
        <f t="shared" si="450"/>
        <v>3703036378505.689</v>
      </c>
      <c r="X226" s="65">
        <f t="shared" si="450"/>
        <v>524754759945495.31</v>
      </c>
      <c r="Y226" s="65">
        <f t="shared" si="450"/>
        <v>6.3739494222697768E+16</v>
      </c>
      <c r="Z226" s="65">
        <f t="shared" si="450"/>
        <v>6.7743791803154944E+18</v>
      </c>
      <c r="AA226" s="65">
        <f t="shared" si="450"/>
        <v>6.3999779622634966E+20</v>
      </c>
      <c r="AB226" s="65">
        <f t="shared" si="450"/>
        <v>5.4416496488860797E+22</v>
      </c>
      <c r="AC226" s="65">
        <f t="shared" si="450"/>
        <v>4.2062066341906614E+24</v>
      </c>
      <c r="AD226" s="65">
        <f t="shared" si="450"/>
        <v>2.9803185450446186E+26</v>
      </c>
      <c r="AE226" s="65">
        <f t="shared" si="450"/>
        <v>1.9492757350952754E+28</v>
      </c>
      <c r="AF226" s="65">
        <f t="shared" si="450"/>
        <v>1.1838585164837179E+30</v>
      </c>
      <c r="AG226" s="65">
        <f t="shared" si="450"/>
        <v>6.7106366579383771E+31</v>
      </c>
      <c r="AH226" s="65">
        <f t="shared" si="450"/>
        <v>3.566149489855501E+33</v>
      </c>
      <c r="AI226" s="65">
        <f t="shared" si="450"/>
        <v>1.7836393610410505E+35</v>
      </c>
      <c r="AJ226" s="65">
        <f t="shared" si="450"/>
        <v>8.4254206184458521E+36</v>
      </c>
      <c r="AK226" s="65">
        <f t="shared" si="450"/>
        <v>3.7704715153837889E+38</v>
      </c>
      <c r="AL226" s="65">
        <f t="shared" si="450"/>
        <v>1.6029647400726036E+40</v>
      </c>
      <c r="AM226" s="65">
        <f t="shared" si="405"/>
        <v>1</v>
      </c>
      <c r="AN226" s="65">
        <f t="shared" si="400"/>
        <v>1.3888888888888889E-3</v>
      </c>
      <c r="AO226" s="65">
        <f t="shared" ref="AO226:BH226" si="451">AN226+1/((FACT($B$4-1-AO$10))*(($B$5*$P226)^AO$10))</f>
        <v>1.3987014686160993E-3</v>
      </c>
      <c r="AP226" s="65">
        <f t="shared" si="451"/>
        <v>1.3987592406486411E-3</v>
      </c>
      <c r="AQ226" s="65">
        <f t="shared" si="451"/>
        <v>1.3987595127571252E-3</v>
      </c>
      <c r="AR226" s="65">
        <f t="shared" si="451"/>
        <v>1.3987595137183563E-3</v>
      </c>
      <c r="AS226" s="65">
        <f t="shared" si="451"/>
        <v>1.3987595137206201E-3</v>
      </c>
      <c r="AT226" s="65">
        <f t="shared" si="451"/>
        <v>1.3987595137206228E-3</v>
      </c>
      <c r="AU226" s="65" t="e">
        <f t="shared" si="451"/>
        <v>#NUM!</v>
      </c>
      <c r="AV226" s="65" t="e">
        <f t="shared" si="451"/>
        <v>#NUM!</v>
      </c>
      <c r="AW226" s="65" t="e">
        <f t="shared" si="451"/>
        <v>#NUM!</v>
      </c>
      <c r="AX226" s="65" t="e">
        <f t="shared" si="451"/>
        <v>#NUM!</v>
      </c>
      <c r="AY226" s="65" t="e">
        <f t="shared" si="451"/>
        <v>#NUM!</v>
      </c>
      <c r="AZ226" s="65" t="e">
        <f t="shared" si="451"/>
        <v>#NUM!</v>
      </c>
      <c r="BA226" s="65" t="e">
        <f t="shared" si="451"/>
        <v>#NUM!</v>
      </c>
      <c r="BB226" s="65" t="e">
        <f t="shared" si="451"/>
        <v>#NUM!</v>
      </c>
      <c r="BC226" s="65" t="e">
        <f t="shared" si="451"/>
        <v>#NUM!</v>
      </c>
      <c r="BD226" s="65" t="e">
        <f t="shared" si="451"/>
        <v>#NUM!</v>
      </c>
      <c r="BE226" s="65" t="e">
        <f t="shared" si="451"/>
        <v>#NUM!</v>
      </c>
      <c r="BF226" s="65" t="e">
        <f t="shared" si="451"/>
        <v>#NUM!</v>
      </c>
      <c r="BG226" s="65" t="e">
        <f t="shared" si="451"/>
        <v>#NUM!</v>
      </c>
      <c r="BH226" s="65" t="e">
        <f t="shared" si="451"/>
        <v>#NUM!</v>
      </c>
      <c r="BI226" s="5">
        <f t="shared" si="407"/>
        <v>7.8442520780693163</v>
      </c>
    </row>
    <row r="227" spans="4:61" s="1" customFormat="1">
      <c r="D227" s="5"/>
      <c r="E227" s="5"/>
      <c r="F227" s="5"/>
      <c r="G227" s="5"/>
      <c r="H227" s="5"/>
      <c r="O227" s="3"/>
      <c r="P227" s="66">
        <v>108</v>
      </c>
      <c r="Q227" s="65">
        <f t="shared" si="402"/>
        <v>0</v>
      </c>
      <c r="R227" s="65">
        <f t="shared" si="403"/>
        <v>1</v>
      </c>
      <c r="S227" s="65">
        <f t="shared" ref="S227:AL227" si="452">R227+(($B$5*$P227)^S$10)/FACT(S$10)</f>
        <v>854.2</v>
      </c>
      <c r="T227" s="65">
        <f t="shared" si="452"/>
        <v>364829.32000000007</v>
      </c>
      <c r="U227" s="65">
        <f t="shared" si="452"/>
        <v>103879353.44800001</v>
      </c>
      <c r="V227" s="65">
        <f t="shared" si="452"/>
        <v>22183527349.950409</v>
      </c>
      <c r="W227" s="65">
        <f t="shared" si="452"/>
        <v>3789854661473.1211</v>
      </c>
      <c r="X227" s="65">
        <f t="shared" si="452"/>
        <v>539552689933788.06</v>
      </c>
      <c r="Y227" s="65">
        <f t="shared" si="452"/>
        <v>6.5841388554839384E+16</v>
      </c>
      <c r="Z227" s="65">
        <f t="shared" si="452"/>
        <v>7.0302821835470203E+18</v>
      </c>
      <c r="AA227" s="65">
        <f t="shared" si="452"/>
        <v>6.6725926954880585E+20</v>
      </c>
      <c r="AB227" s="65">
        <f t="shared" si="452"/>
        <v>5.6997996471552693E+22</v>
      </c>
      <c r="AC227" s="65">
        <f t="shared" si="452"/>
        <v>4.4262148129033458E+24</v>
      </c>
      <c r="AD227" s="65">
        <f t="shared" si="452"/>
        <v>3.1507753046120379E+26</v>
      </c>
      <c r="AE227" s="65">
        <f t="shared" si="452"/>
        <v>2.0703362339009668E+28</v>
      </c>
      <c r="AF227" s="65">
        <f t="shared" si="452"/>
        <v>1.2632236908142632E+30</v>
      </c>
      <c r="AG227" s="65">
        <f t="shared" si="452"/>
        <v>7.1937779974486681E+31</v>
      </c>
      <c r="AH227" s="65">
        <f t="shared" si="452"/>
        <v>3.8406584938013187E+33</v>
      </c>
      <c r="AI227" s="65">
        <f t="shared" si="452"/>
        <v>1.9298610043715739E+35</v>
      </c>
      <c r="AJ227" s="65">
        <f t="shared" si="452"/>
        <v>9.158480048552237E+36</v>
      </c>
      <c r="AK227" s="65">
        <f t="shared" si="452"/>
        <v>4.1175634512917261E+38</v>
      </c>
      <c r="AL227" s="65">
        <f t="shared" si="452"/>
        <v>1.7586581269468436E+40</v>
      </c>
      <c r="AM227" s="65">
        <f t="shared" si="405"/>
        <v>1</v>
      </c>
      <c r="AN227" s="65">
        <f t="shared" si="400"/>
        <v>1.3888888888888889E-3</v>
      </c>
      <c r="AO227" s="65">
        <f t="shared" ref="AO227:BH227" si="453">AN227+1/((FACT($B$4-1-AO$10))*(($B$5*$P227)^AO$10))</f>
        <v>1.398656040006251E-3</v>
      </c>
      <c r="AP227" s="65">
        <f t="shared" si="453"/>
        <v>1.3987132783508207E-3</v>
      </c>
      <c r="AQ227" s="65">
        <f t="shared" si="453"/>
        <v>1.39871354669749E-3</v>
      </c>
      <c r="AR227" s="65">
        <f t="shared" si="453"/>
        <v>1.3987135476410436E-3</v>
      </c>
      <c r="AS227" s="65">
        <f t="shared" si="453"/>
        <v>1.3987135476432554E-3</v>
      </c>
      <c r="AT227" s="65">
        <f t="shared" si="453"/>
        <v>1.398713547643258E-3</v>
      </c>
      <c r="AU227" s="65" t="e">
        <f t="shared" si="453"/>
        <v>#NUM!</v>
      </c>
      <c r="AV227" s="65" t="e">
        <f t="shared" si="453"/>
        <v>#NUM!</v>
      </c>
      <c r="AW227" s="65" t="e">
        <f t="shared" si="453"/>
        <v>#NUM!</v>
      </c>
      <c r="AX227" s="65" t="e">
        <f t="shared" si="453"/>
        <v>#NUM!</v>
      </c>
      <c r="AY227" s="65" t="e">
        <f t="shared" si="453"/>
        <v>#NUM!</v>
      </c>
      <c r="AZ227" s="65" t="e">
        <f t="shared" si="453"/>
        <v>#NUM!</v>
      </c>
      <c r="BA227" s="65" t="e">
        <f t="shared" si="453"/>
        <v>#NUM!</v>
      </c>
      <c r="BB227" s="65" t="e">
        <f t="shared" si="453"/>
        <v>#NUM!</v>
      </c>
      <c r="BC227" s="65" t="e">
        <f t="shared" si="453"/>
        <v>#NUM!</v>
      </c>
      <c r="BD227" s="65" t="e">
        <f t="shared" si="453"/>
        <v>#NUM!</v>
      </c>
      <c r="BE227" s="65" t="e">
        <f t="shared" si="453"/>
        <v>#NUM!</v>
      </c>
      <c r="BF227" s="65" t="e">
        <f t="shared" si="453"/>
        <v>#NUM!</v>
      </c>
      <c r="BG227" s="65" t="e">
        <f t="shared" si="453"/>
        <v>#NUM!</v>
      </c>
      <c r="BH227" s="65" t="e">
        <f t="shared" si="453"/>
        <v>#NUM!</v>
      </c>
      <c r="BI227" s="5">
        <f t="shared" si="407"/>
        <v>7.8445098645892921</v>
      </c>
    </row>
    <row r="228" spans="4:61" s="1" customFormat="1">
      <c r="D228" s="5"/>
      <c r="E228" s="5"/>
      <c r="F228" s="5"/>
      <c r="G228" s="5"/>
      <c r="H228" s="5"/>
      <c r="O228" s="3"/>
      <c r="P228" s="65">
        <v>108.5</v>
      </c>
      <c r="Q228" s="65">
        <f t="shared" si="402"/>
        <v>0</v>
      </c>
      <c r="R228" s="65">
        <f t="shared" si="403"/>
        <v>1</v>
      </c>
      <c r="S228" s="65">
        <f t="shared" ref="S228:AL228" si="454">R228+(($B$5*$P228)^S$10)/FACT(S$10)</f>
        <v>858.15000000000009</v>
      </c>
      <c r="T228" s="65">
        <f t="shared" si="454"/>
        <v>368211.21125000011</v>
      </c>
      <c r="U228" s="65">
        <f t="shared" si="454"/>
        <v>105327103.36139588</v>
      </c>
      <c r="V228" s="65">
        <f t="shared" si="454"/>
        <v>22596705704.985783</v>
      </c>
      <c r="W228" s="65">
        <f t="shared" si="454"/>
        <v>3878293739381.4546</v>
      </c>
      <c r="X228" s="65">
        <f t="shared" si="454"/>
        <v>554696745808679.06</v>
      </c>
      <c r="Y228" s="65">
        <f t="shared" si="454"/>
        <v>6.8002416201694184E+16</v>
      </c>
      <c r="Z228" s="65">
        <f t="shared" si="454"/>
        <v>7.2946040076532265E+18</v>
      </c>
      <c r="AA228" s="65">
        <f t="shared" si="454"/>
        <v>6.955481100201735E+20</v>
      </c>
      <c r="AB228" s="65">
        <f t="shared" si="454"/>
        <v>5.9689197377883357E+22</v>
      </c>
      <c r="AC228" s="65">
        <f t="shared" si="454"/>
        <v>4.6566352401005138E+24</v>
      </c>
      <c r="AD228" s="65">
        <f t="shared" si="454"/>
        <v>3.3301266028340903E+26</v>
      </c>
      <c r="AE228" s="65">
        <f t="shared" si="454"/>
        <v>2.1983040880735096E+28</v>
      </c>
      <c r="AF228" s="65">
        <f t="shared" si="454"/>
        <v>1.3475060186778897E+30</v>
      </c>
      <c r="AG228" s="65">
        <f t="shared" si="454"/>
        <v>7.7092307379933313E+31</v>
      </c>
      <c r="AH228" s="65">
        <f t="shared" si="454"/>
        <v>4.1348833378049384E+33</v>
      </c>
      <c r="AI228" s="65">
        <f t="shared" si="454"/>
        <v>2.0873109402773402E+35</v>
      </c>
      <c r="AJ228" s="65">
        <f t="shared" si="454"/>
        <v>9.9514889825206634E+36</v>
      </c>
      <c r="AK228" s="65">
        <f t="shared" si="454"/>
        <v>4.4947806393629508E+38</v>
      </c>
      <c r="AL228" s="65">
        <f t="shared" si="454"/>
        <v>1.9286488250017683E+40</v>
      </c>
      <c r="AM228" s="65">
        <f t="shared" si="405"/>
        <v>1</v>
      </c>
      <c r="AN228" s="65">
        <f t="shared" si="400"/>
        <v>1.3888888888888889E-3</v>
      </c>
      <c r="AO228" s="65">
        <f t="shared" ref="AO228:BH228" si="455">AN228+1/((FACT($B$4-1-AO$10))*(($B$5*$P228)^AO$10))</f>
        <v>1.3986110300932678E-3</v>
      </c>
      <c r="AP228" s="65">
        <f t="shared" si="455"/>
        <v>1.3986677421110266E-3</v>
      </c>
      <c r="AQ228" s="65">
        <f t="shared" si="455"/>
        <v>1.398668006764904E-3</v>
      </c>
      <c r="AR228" s="65">
        <f t="shared" si="455"/>
        <v>1.3986680076911848E-3</v>
      </c>
      <c r="AS228" s="65">
        <f t="shared" si="455"/>
        <v>1.398668007693346E-3</v>
      </c>
      <c r="AT228" s="65">
        <f t="shared" si="455"/>
        <v>1.3986680076933486E-3</v>
      </c>
      <c r="AU228" s="65" t="e">
        <f t="shared" si="455"/>
        <v>#NUM!</v>
      </c>
      <c r="AV228" s="65" t="e">
        <f t="shared" si="455"/>
        <v>#NUM!</v>
      </c>
      <c r="AW228" s="65" t="e">
        <f t="shared" si="455"/>
        <v>#NUM!</v>
      </c>
      <c r="AX228" s="65" t="e">
        <f t="shared" si="455"/>
        <v>#NUM!</v>
      </c>
      <c r="AY228" s="65" t="e">
        <f t="shared" si="455"/>
        <v>#NUM!</v>
      </c>
      <c r="AZ228" s="65" t="e">
        <f t="shared" si="455"/>
        <v>#NUM!</v>
      </c>
      <c r="BA228" s="65" t="e">
        <f t="shared" si="455"/>
        <v>#NUM!</v>
      </c>
      <c r="BB228" s="65" t="e">
        <f t="shared" si="455"/>
        <v>#NUM!</v>
      </c>
      <c r="BC228" s="65" t="e">
        <f t="shared" si="455"/>
        <v>#NUM!</v>
      </c>
      <c r="BD228" s="65" t="e">
        <f t="shared" si="455"/>
        <v>#NUM!</v>
      </c>
      <c r="BE228" s="65" t="e">
        <f t="shared" si="455"/>
        <v>#NUM!</v>
      </c>
      <c r="BF228" s="65" t="e">
        <f t="shared" si="455"/>
        <v>#NUM!</v>
      </c>
      <c r="BG228" s="65" t="e">
        <f t="shared" si="455"/>
        <v>#NUM!</v>
      </c>
      <c r="BH228" s="65" t="e">
        <f t="shared" si="455"/>
        <v>#NUM!</v>
      </c>
      <c r="BI228" s="5">
        <f t="shared" si="407"/>
        <v>7.8447652780143029</v>
      </c>
    </row>
    <row r="229" spans="4:61" s="1" customFormat="1">
      <c r="D229" s="5"/>
      <c r="E229" s="5"/>
      <c r="F229" s="5"/>
      <c r="G229" s="5"/>
      <c r="H229" s="5"/>
      <c r="O229" s="3"/>
      <c r="P229" s="66">
        <v>109</v>
      </c>
      <c r="Q229" s="65">
        <f t="shared" si="402"/>
        <v>0</v>
      </c>
      <c r="R229" s="65">
        <f t="shared" si="403"/>
        <v>1</v>
      </c>
      <c r="S229" s="65">
        <f t="shared" ref="S229:AL229" si="456">R229+(($B$5*$P229)^S$10)/FACT(S$10)</f>
        <v>862.1</v>
      </c>
      <c r="T229" s="65">
        <f t="shared" si="456"/>
        <v>371608.70500000002</v>
      </c>
      <c r="U229" s="65">
        <f t="shared" si="456"/>
        <v>106788242.56016667</v>
      </c>
      <c r="V229" s="65">
        <f t="shared" si="456"/>
        <v>23015629095.731174</v>
      </c>
      <c r="W229" s="65">
        <f t="shared" si="456"/>
        <v>3968376200828.8423</v>
      </c>
      <c r="X229" s="65">
        <f t="shared" si="456"/>
        <v>570193374254059.25</v>
      </c>
      <c r="Y229" s="65">
        <f t="shared" si="456"/>
        <v>7.0223957063345008E+16</v>
      </c>
      <c r="Z229" s="65">
        <f t="shared" si="456"/>
        <v>7.5675809461478748E+18</v>
      </c>
      <c r="AA229" s="65">
        <f t="shared" si="456"/>
        <v>7.2489803686844655E+20</v>
      </c>
      <c r="AB229" s="65">
        <f t="shared" si="456"/>
        <v>6.2494223596337593E+22</v>
      </c>
      <c r="AC229" s="65">
        <f t="shared" si="456"/>
        <v>4.8979093362562369E+24</v>
      </c>
      <c r="AD229" s="65">
        <f t="shared" si="456"/>
        <v>3.5187923879554286E+26</v>
      </c>
      <c r="AE229" s="65">
        <f t="shared" si="456"/>
        <v>2.3335388684748749E+28</v>
      </c>
      <c r="AF229" s="65">
        <f t="shared" si="456"/>
        <v>1.4369853875354849E+30</v>
      </c>
      <c r="AG229" s="65">
        <f t="shared" si="456"/>
        <v>8.2589919654893422E+31</v>
      </c>
      <c r="AH229" s="65">
        <f t="shared" si="456"/>
        <v>4.4501394007562642E+33</v>
      </c>
      <c r="AI229" s="65">
        <f t="shared" si="456"/>
        <v>2.2567936635230864E+35</v>
      </c>
      <c r="AJ229" s="65">
        <f t="shared" si="456"/>
        <v>1.0809039773462408E+37</v>
      </c>
      <c r="AK229" s="65">
        <f t="shared" si="456"/>
        <v>4.9045807380306796E+38</v>
      </c>
      <c r="AL229" s="65">
        <f t="shared" si="456"/>
        <v>2.1141747233947742E+40</v>
      </c>
      <c r="AM229" s="65">
        <f t="shared" si="405"/>
        <v>1</v>
      </c>
      <c r="AN229" s="65">
        <f t="shared" si="400"/>
        <v>1.3888888888888889E-3</v>
      </c>
      <c r="AO229" s="65">
        <f t="shared" ref="AO229:BH229" si="457">AN229+1/((FACT($B$4-1-AO$10))*(($B$5*$P229)^AO$10))</f>
        <v>1.398566433115266E-3</v>
      </c>
      <c r="AP229" s="65">
        <f t="shared" si="457"/>
        <v>1.3986226260326181E-3</v>
      </c>
      <c r="AQ229" s="65">
        <f t="shared" si="457"/>
        <v>1.3986228870611506E-3</v>
      </c>
      <c r="AR229" s="65">
        <f t="shared" si="457"/>
        <v>1.3986228879705521E-3</v>
      </c>
      <c r="AS229" s="65">
        <f t="shared" si="457"/>
        <v>1.3986228879726643E-3</v>
      </c>
      <c r="AT229" s="65">
        <f t="shared" si="457"/>
        <v>1.3986228879726667E-3</v>
      </c>
      <c r="AU229" s="65" t="e">
        <f t="shared" si="457"/>
        <v>#NUM!</v>
      </c>
      <c r="AV229" s="65" t="e">
        <f t="shared" si="457"/>
        <v>#NUM!</v>
      </c>
      <c r="AW229" s="65" t="e">
        <f t="shared" si="457"/>
        <v>#NUM!</v>
      </c>
      <c r="AX229" s="65" t="e">
        <f t="shared" si="457"/>
        <v>#NUM!</v>
      </c>
      <c r="AY229" s="65" t="e">
        <f t="shared" si="457"/>
        <v>#NUM!</v>
      </c>
      <c r="AZ229" s="65" t="e">
        <f t="shared" si="457"/>
        <v>#NUM!</v>
      </c>
      <c r="BA229" s="65" t="e">
        <f t="shared" si="457"/>
        <v>#NUM!</v>
      </c>
      <c r="BB229" s="65" t="e">
        <f t="shared" si="457"/>
        <v>#NUM!</v>
      </c>
      <c r="BC229" s="65" t="e">
        <f t="shared" si="457"/>
        <v>#NUM!</v>
      </c>
      <c r="BD229" s="65" t="e">
        <f t="shared" si="457"/>
        <v>#NUM!</v>
      </c>
      <c r="BE229" s="65" t="e">
        <f t="shared" si="457"/>
        <v>#NUM!</v>
      </c>
      <c r="BF229" s="65" t="e">
        <f t="shared" si="457"/>
        <v>#NUM!</v>
      </c>
      <c r="BG229" s="65" t="e">
        <f t="shared" si="457"/>
        <v>#NUM!</v>
      </c>
      <c r="BH229" s="65" t="e">
        <f t="shared" si="457"/>
        <v>#NUM!</v>
      </c>
      <c r="BI229" s="5">
        <f t="shared" si="407"/>
        <v>7.8450183509628459</v>
      </c>
    </row>
    <row r="230" spans="4:61" s="1" customFormat="1">
      <c r="D230" s="5"/>
      <c r="E230" s="5"/>
      <c r="F230" s="5"/>
      <c r="G230" s="5"/>
      <c r="H230" s="5"/>
      <c r="O230" s="3"/>
      <c r="P230" s="65">
        <v>109.5</v>
      </c>
      <c r="Q230" s="65">
        <f t="shared" si="402"/>
        <v>0</v>
      </c>
      <c r="R230" s="65">
        <f t="shared" si="403"/>
        <v>1</v>
      </c>
      <c r="S230" s="65">
        <f t="shared" ref="S230:AL230" si="458">R230+(($B$5*$P230)^S$10)/FACT(S$10)</f>
        <v>866.05000000000007</v>
      </c>
      <c r="T230" s="65">
        <f t="shared" si="458"/>
        <v>375021.80125000002</v>
      </c>
      <c r="U230" s="65">
        <f t="shared" si="458"/>
        <v>108262832.67418751</v>
      </c>
      <c r="V230" s="65">
        <f t="shared" si="458"/>
        <v>23440350531.582836</v>
      </c>
      <c r="W230" s="65">
        <f t="shared" si="458"/>
        <v>4060124843319.769</v>
      </c>
      <c r="X230" s="65">
        <f t="shared" si="458"/>
        <v>586049111591056.5</v>
      </c>
      <c r="Y230" s="65">
        <f t="shared" si="458"/>
        <v>7.250741668103816E+16</v>
      </c>
      <c r="Z230" s="65">
        <f t="shared" si="458"/>
        <v>7.8494547936748145E+18</v>
      </c>
      <c r="AA230" s="65">
        <f t="shared" si="458"/>
        <v>7.5534371351239341E+20</v>
      </c>
      <c r="AB230" s="65">
        <f t="shared" si="458"/>
        <v>6.5417334563975142E+22</v>
      </c>
      <c r="AC230" s="65">
        <f t="shared" si="458"/>
        <v>5.1504950786724117E+24</v>
      </c>
      <c r="AD230" s="65">
        <f t="shared" si="458"/>
        <v>3.7172103695708943E+26</v>
      </c>
      <c r="AE230" s="65">
        <f t="shared" si="458"/>
        <v>2.4764170825566674E+28</v>
      </c>
      <c r="AF230" s="65">
        <f t="shared" si="458"/>
        <v>1.5319562200853326E+30</v>
      </c>
      <c r="AG230" s="65">
        <f t="shared" si="458"/>
        <v>8.8451721700896042E+31</v>
      </c>
      <c r="AH230" s="65">
        <f t="shared" si="458"/>
        <v>4.7878231672743533E+33</v>
      </c>
      <c r="AI230" s="65">
        <f t="shared" si="458"/>
        <v>2.4391672134335192E+35</v>
      </c>
      <c r="AJ230" s="65">
        <f t="shared" si="458"/>
        <v>1.1736053019522016E+37</v>
      </c>
      <c r="AK230" s="65">
        <f t="shared" si="458"/>
        <v>5.3496092169001953E+38</v>
      </c>
      <c r="AL230" s="65">
        <f t="shared" si="458"/>
        <v>2.3165744553860716E+40</v>
      </c>
      <c r="AM230" s="65">
        <f t="shared" si="405"/>
        <v>1</v>
      </c>
      <c r="AN230" s="65">
        <f t="shared" si="400"/>
        <v>1.3888888888888889E-3</v>
      </c>
      <c r="AO230" s="65">
        <f t="shared" ref="AO230:BH230" si="459">AN230+1/((FACT($B$4-1-AO$10))*(($B$5*$P230)^AO$10))</f>
        <v>1.3985222434156023E-3</v>
      </c>
      <c r="AP230" s="65">
        <f t="shared" si="459"/>
        <v>1.3985779243272647E-3</v>
      </c>
      <c r="AQ230" s="65">
        <f t="shared" si="459"/>
        <v>1.3985781817963667E-3</v>
      </c>
      <c r="AR230" s="65">
        <f t="shared" si="459"/>
        <v>1.3985781826892716E-3</v>
      </c>
      <c r="AS230" s="65">
        <f t="shared" si="459"/>
        <v>1.3985781826913359E-3</v>
      </c>
      <c r="AT230" s="65">
        <f t="shared" si="459"/>
        <v>1.3985781826913383E-3</v>
      </c>
      <c r="AU230" s="65" t="e">
        <f t="shared" si="459"/>
        <v>#NUM!</v>
      </c>
      <c r="AV230" s="65" t="e">
        <f t="shared" si="459"/>
        <v>#NUM!</v>
      </c>
      <c r="AW230" s="65" t="e">
        <f t="shared" si="459"/>
        <v>#NUM!</v>
      </c>
      <c r="AX230" s="65" t="e">
        <f t="shared" si="459"/>
        <v>#NUM!</v>
      </c>
      <c r="AY230" s="65" t="e">
        <f t="shared" si="459"/>
        <v>#NUM!</v>
      </c>
      <c r="AZ230" s="65" t="e">
        <f t="shared" si="459"/>
        <v>#NUM!</v>
      </c>
      <c r="BA230" s="65" t="e">
        <f t="shared" si="459"/>
        <v>#NUM!</v>
      </c>
      <c r="BB230" s="65" t="e">
        <f t="shared" si="459"/>
        <v>#NUM!</v>
      </c>
      <c r="BC230" s="65" t="e">
        <f t="shared" si="459"/>
        <v>#NUM!</v>
      </c>
      <c r="BD230" s="65" t="e">
        <f t="shared" si="459"/>
        <v>#NUM!</v>
      </c>
      <c r="BE230" s="65" t="e">
        <f t="shared" si="459"/>
        <v>#NUM!</v>
      </c>
      <c r="BF230" s="65" t="e">
        <f t="shared" si="459"/>
        <v>#NUM!</v>
      </c>
      <c r="BG230" s="65" t="e">
        <f t="shared" si="459"/>
        <v>#NUM!</v>
      </c>
      <c r="BH230" s="65" t="e">
        <f t="shared" si="459"/>
        <v>#NUM!</v>
      </c>
      <c r="BI230" s="5">
        <f t="shared" si="407"/>
        <v>7.8452691154583505</v>
      </c>
    </row>
    <row r="231" spans="4:61" s="1" customFormat="1">
      <c r="D231" s="5"/>
      <c r="E231" s="5"/>
      <c r="F231" s="5"/>
      <c r="G231" s="5"/>
      <c r="H231" s="5"/>
      <c r="O231" s="3"/>
      <c r="P231" s="66">
        <v>110</v>
      </c>
      <c r="Q231" s="65">
        <f t="shared" si="402"/>
        <v>0</v>
      </c>
      <c r="R231" s="65">
        <f t="shared" si="403"/>
        <v>1</v>
      </c>
      <c r="S231" s="65">
        <f t="shared" ref="S231:AL231" si="460">R231+(($B$5*$P231)^S$10)/FACT(S$10)</f>
        <v>870</v>
      </c>
      <c r="T231" s="65">
        <f t="shared" si="460"/>
        <v>378450.5</v>
      </c>
      <c r="U231" s="65">
        <f t="shared" si="460"/>
        <v>109750935.33333333</v>
      </c>
      <c r="V231" s="65">
        <f t="shared" si="460"/>
        <v>23870923265.375</v>
      </c>
      <c r="W231" s="65">
        <f t="shared" si="460"/>
        <v>4153562674226.6167</v>
      </c>
      <c r="X231" s="65">
        <f t="shared" si="460"/>
        <v>602270584605113.12</v>
      </c>
      <c r="Y231" s="65">
        <f t="shared" si="460"/>
        <v>7.4854226592882304E+16</v>
      </c>
      <c r="Z231" s="65">
        <f t="shared" si="460"/>
        <v>8.1404729479919933E+18</v>
      </c>
      <c r="AA231" s="65">
        <f t="shared" si="460"/>
        <v>7.8692076949197278E+20</v>
      </c>
      <c r="AB231" s="65">
        <f t="shared" si="460"/>
        <v>6.8462928539163904E+22</v>
      </c>
      <c r="AC231" s="65">
        <f t="shared" si="460"/>
        <v>5.4148675423432465E+24</v>
      </c>
      <c r="AD231" s="65">
        <f t="shared" si="460"/>
        <v>3.9258366832532224E+26</v>
      </c>
      <c r="AE231" s="65">
        <f t="shared" si="460"/>
        <v>2.6273328889895223E+28</v>
      </c>
      <c r="AF231" s="65">
        <f t="shared" si="460"/>
        <v>1.6327281572859128E+30</v>
      </c>
      <c r="AG231" s="65">
        <f t="shared" si="460"/>
        <v>9.4700011215695189E+31</v>
      </c>
      <c r="AH231" s="65">
        <f t="shared" si="460"/>
        <v>5.1494168223255491E+33</v>
      </c>
      <c r="AI231" s="65">
        <f t="shared" si="460"/>
        <v>2.6353464675494105E+35</v>
      </c>
      <c r="AJ231" s="65">
        <f t="shared" si="460"/>
        <v>1.2737799358501767E+37</v>
      </c>
      <c r="AK231" s="65">
        <f t="shared" si="460"/>
        <v>5.8327127485892241E+38</v>
      </c>
      <c r="AL231" s="65">
        <f t="shared" si="460"/>
        <v>2.5372950785352198E+40</v>
      </c>
      <c r="AM231" s="65">
        <f t="shared" si="405"/>
        <v>1</v>
      </c>
      <c r="AN231" s="65">
        <f t="shared" si="400"/>
        <v>1.3888888888888889E-3</v>
      </c>
      <c r="AO231" s="65">
        <f t="shared" ref="AO231:BH231" si="461">AN231+1/((FACT($B$4-1-AO$10))*(($B$5*$P231)^AO$10))</f>
        <v>1.3984784554404808E-3</v>
      </c>
      <c r="AP231" s="65">
        <f t="shared" si="461"/>
        <v>1.3985336313124693E-3</v>
      </c>
      <c r="AQ231" s="65">
        <f t="shared" si="461"/>
        <v>1.3985338852865637E-3</v>
      </c>
      <c r="AR231" s="65">
        <f t="shared" si="461"/>
        <v>1.3985338861633443E-3</v>
      </c>
      <c r="AS231" s="65">
        <f t="shared" si="461"/>
        <v>1.3985338861653622E-3</v>
      </c>
      <c r="AT231" s="65">
        <f t="shared" si="461"/>
        <v>1.3985338861653646E-3</v>
      </c>
      <c r="AU231" s="65" t="e">
        <f t="shared" si="461"/>
        <v>#NUM!</v>
      </c>
      <c r="AV231" s="65" t="e">
        <f t="shared" si="461"/>
        <v>#NUM!</v>
      </c>
      <c r="AW231" s="65" t="e">
        <f t="shared" si="461"/>
        <v>#NUM!</v>
      </c>
      <c r="AX231" s="65" t="e">
        <f t="shared" si="461"/>
        <v>#NUM!</v>
      </c>
      <c r="AY231" s="65" t="e">
        <f t="shared" si="461"/>
        <v>#NUM!</v>
      </c>
      <c r="AZ231" s="65" t="e">
        <f t="shared" si="461"/>
        <v>#NUM!</v>
      </c>
      <c r="BA231" s="65" t="e">
        <f t="shared" si="461"/>
        <v>#NUM!</v>
      </c>
      <c r="BB231" s="65" t="e">
        <f t="shared" si="461"/>
        <v>#NUM!</v>
      </c>
      <c r="BC231" s="65" t="e">
        <f t="shared" si="461"/>
        <v>#NUM!</v>
      </c>
      <c r="BD231" s="65" t="e">
        <f t="shared" si="461"/>
        <v>#NUM!</v>
      </c>
      <c r="BE231" s="65" t="e">
        <f t="shared" si="461"/>
        <v>#NUM!</v>
      </c>
      <c r="BF231" s="65" t="e">
        <f t="shared" si="461"/>
        <v>#NUM!</v>
      </c>
      <c r="BG231" s="65" t="e">
        <f t="shared" si="461"/>
        <v>#NUM!</v>
      </c>
      <c r="BH231" s="65" t="e">
        <f t="shared" si="461"/>
        <v>#NUM!</v>
      </c>
      <c r="BI231" s="5">
        <f t="shared" si="407"/>
        <v>7.845517602942695</v>
      </c>
    </row>
    <row r="232" spans="4:61" s="1" customFormat="1">
      <c r="D232" s="5"/>
      <c r="E232" s="5"/>
      <c r="F232" s="5"/>
      <c r="G232" s="5"/>
      <c r="H232" s="5"/>
      <c r="O232" s="3"/>
      <c r="P232" s="65">
        <v>110.5</v>
      </c>
      <c r="Q232" s="65">
        <f t="shared" si="402"/>
        <v>0</v>
      </c>
      <c r="R232" s="65">
        <f t="shared" si="403"/>
        <v>1</v>
      </c>
      <c r="S232" s="65">
        <f t="shared" ref="S232:AL232" si="462">R232+(($B$5*$P232)^S$10)/FACT(S$10)</f>
        <v>873.95</v>
      </c>
      <c r="T232" s="65">
        <f t="shared" si="462"/>
        <v>381894.80125000008</v>
      </c>
      <c r="U232" s="65">
        <f t="shared" si="462"/>
        <v>111252612.16747919</v>
      </c>
      <c r="V232" s="65">
        <f t="shared" si="462"/>
        <v>24307400793.379929</v>
      </c>
      <c r="W232" s="65">
        <f t="shared" si="462"/>
        <v>4248712911751.2617</v>
      </c>
      <c r="X232" s="65">
        <f t="shared" si="462"/>
        <v>618864511376865.12</v>
      </c>
      <c r="Y232" s="65">
        <f t="shared" si="462"/>
        <v>7.7265844692822752E+16</v>
      </c>
      <c r="Z232" s="65">
        <f t="shared" si="462"/>
        <v>8.4408885133669734E+18</v>
      </c>
      <c r="AA232" s="65">
        <f t="shared" si="462"/>
        <v>8.1966582280437799E+20</v>
      </c>
      <c r="AB232" s="65">
        <f t="shared" si="462"/>
        <v>7.1635546461738197E+22</v>
      </c>
      <c r="AC232" s="65">
        <f t="shared" si="462"/>
        <v>5.6915194558942185E+24</v>
      </c>
      <c r="AD232" s="65">
        <f t="shared" si="462"/>
        <v>4.1451465768415123E+26</v>
      </c>
      <c r="AE232" s="65">
        <f t="shared" si="462"/>
        <v>2.7866988389711616E+28</v>
      </c>
      <c r="AF232" s="65">
        <f t="shared" si="462"/>
        <v>1.7396267701306672E+30</v>
      </c>
      <c r="AG232" s="65">
        <f t="shared" si="462"/>
        <v>1.0135834020151516E+32</v>
      </c>
      <c r="AH232" s="65">
        <f t="shared" si="462"/>
        <v>5.5364930833219584E+33</v>
      </c>
      <c r="AI232" s="65">
        <f t="shared" si="462"/>
        <v>2.8463066214255678E+35</v>
      </c>
      <c r="AJ232" s="65">
        <f t="shared" si="462"/>
        <v>1.3819922599934724E+37</v>
      </c>
      <c r="AK232" s="65">
        <f t="shared" si="462"/>
        <v>6.3569534876286502E+38</v>
      </c>
      <c r="AL232" s="65">
        <f t="shared" si="462"/>
        <v>2.7779003012209366E+40</v>
      </c>
      <c r="AM232" s="65">
        <f t="shared" si="405"/>
        <v>1</v>
      </c>
      <c r="AN232" s="65">
        <f t="shared" si="400"/>
        <v>1.3888888888888889E-3</v>
      </c>
      <c r="AO232" s="65">
        <f t="shared" ref="AO232:BH232" si="463">AN232+1/((FACT($B$4-1-AO$10))*(($B$5*$P232)^AO$10))</f>
        <v>1.3984350637366275E-3</v>
      </c>
      <c r="AP232" s="65">
        <f t="shared" si="463"/>
        <v>1.3984897414091617E-3</v>
      </c>
      <c r="AQ232" s="65">
        <f t="shared" si="463"/>
        <v>1.3984899919512203E-3</v>
      </c>
      <c r="AR232" s="65">
        <f t="shared" si="463"/>
        <v>1.3984899928122388E-3</v>
      </c>
      <c r="AS232" s="65">
        <f t="shared" si="463"/>
        <v>1.3984899928142114E-3</v>
      </c>
      <c r="AT232" s="65">
        <f t="shared" si="463"/>
        <v>1.3984899928142136E-3</v>
      </c>
      <c r="AU232" s="65" t="e">
        <f t="shared" si="463"/>
        <v>#NUM!</v>
      </c>
      <c r="AV232" s="65" t="e">
        <f t="shared" si="463"/>
        <v>#NUM!</v>
      </c>
      <c r="AW232" s="65" t="e">
        <f t="shared" si="463"/>
        <v>#NUM!</v>
      </c>
      <c r="AX232" s="65" t="e">
        <f t="shared" si="463"/>
        <v>#NUM!</v>
      </c>
      <c r="AY232" s="65" t="e">
        <f t="shared" si="463"/>
        <v>#NUM!</v>
      </c>
      <c r="AZ232" s="65" t="e">
        <f t="shared" si="463"/>
        <v>#NUM!</v>
      </c>
      <c r="BA232" s="65" t="e">
        <f t="shared" si="463"/>
        <v>#NUM!</v>
      </c>
      <c r="BB232" s="65" t="e">
        <f t="shared" si="463"/>
        <v>#NUM!</v>
      </c>
      <c r="BC232" s="65" t="e">
        <f t="shared" si="463"/>
        <v>#NUM!</v>
      </c>
      <c r="BD232" s="65" t="e">
        <f t="shared" si="463"/>
        <v>#NUM!</v>
      </c>
      <c r="BE232" s="65" t="e">
        <f t="shared" si="463"/>
        <v>#NUM!</v>
      </c>
      <c r="BF232" s="65" t="e">
        <f t="shared" si="463"/>
        <v>#NUM!</v>
      </c>
      <c r="BG232" s="65" t="e">
        <f t="shared" si="463"/>
        <v>#NUM!</v>
      </c>
      <c r="BH232" s="65" t="e">
        <f t="shared" si="463"/>
        <v>#NUM!</v>
      </c>
      <c r="BI232" s="5">
        <f t="shared" si="407"/>
        <v>7.8457638442893449</v>
      </c>
    </row>
    <row r="233" spans="4:61" s="1" customFormat="1">
      <c r="D233" s="5"/>
      <c r="E233" s="5"/>
      <c r="F233" s="5"/>
      <c r="G233" s="5"/>
      <c r="H233" s="5"/>
      <c r="O233" s="3"/>
      <c r="P233" s="66">
        <v>111</v>
      </c>
      <c r="Q233" s="65">
        <f t="shared" si="402"/>
        <v>0</v>
      </c>
      <c r="R233" s="65">
        <f t="shared" si="403"/>
        <v>1</v>
      </c>
      <c r="S233" s="65">
        <f t="shared" ref="S233:AL233" si="464">R233+(($B$5*$P233)^S$10)/FACT(S$10)</f>
        <v>877.90000000000009</v>
      </c>
      <c r="T233" s="65">
        <f t="shared" si="464"/>
        <v>385354.70500000007</v>
      </c>
      <c r="U233" s="65">
        <f t="shared" si="464"/>
        <v>112767924.80650003</v>
      </c>
      <c r="V233" s="65">
        <f t="shared" si="464"/>
        <v>24749836855.307842</v>
      </c>
      <c r="W233" s="65">
        <f t="shared" si="464"/>
        <v>4345598985886.6338</v>
      </c>
      <c r="X233" s="65">
        <f t="shared" si="464"/>
        <v>635837702116814.87</v>
      </c>
      <c r="Y233" s="65">
        <f t="shared" si="464"/>
        <v>7.9743755592904128E+16</v>
      </c>
      <c r="Z233" s="65">
        <f t="shared" si="464"/>
        <v>8.7509604053968261E+18</v>
      </c>
      <c r="AA233" s="65">
        <f t="shared" si="464"/>
        <v>8.5361650265129248E+20</v>
      </c>
      <c r="AB233" s="65">
        <f t="shared" si="464"/>
        <v>7.4939875902193884E+22</v>
      </c>
      <c r="AC233" s="65">
        <f t="shared" si="464"/>
        <v>5.9809617729439129E+24</v>
      </c>
      <c r="AD233" s="65">
        <f t="shared" si="464"/>
        <v>4.3756351189926751E+26</v>
      </c>
      <c r="AE233" s="65">
        <f t="shared" si="464"/>
        <v>2.9549466450804897E+28</v>
      </c>
      <c r="AF233" s="65">
        <f t="shared" si="464"/>
        <v>1.8529943012455439E+30</v>
      </c>
      <c r="AG233" s="65">
        <f t="shared" si="464"/>
        <v>1.0845157934334601E+32</v>
      </c>
      <c r="AH233" s="65">
        <f t="shared" si="464"/>
        <v>5.9507202808069639E+33</v>
      </c>
      <c r="AI233" s="65">
        <f t="shared" si="464"/>
        <v>3.073086864168921E+35</v>
      </c>
      <c r="AJ233" s="65">
        <f t="shared" si="464"/>
        <v>1.4988464270013174E+37</v>
      </c>
      <c r="AK233" s="65">
        <f t="shared" si="464"/>
        <v>6.9256242907293844E+38</v>
      </c>
      <c r="AL233" s="65">
        <f t="shared" si="464"/>
        <v>3.0400792915857192E+40</v>
      </c>
      <c r="AM233" s="65">
        <f t="shared" si="405"/>
        <v>1</v>
      </c>
      <c r="AN233" s="65">
        <f t="shared" si="400"/>
        <v>1.3888888888888889E-3</v>
      </c>
      <c r="AO233" s="65">
        <f t="shared" ref="AO233:BH233" si="465">AN233+1/((FACT($B$4-1-AO$10))*(($B$5*$P233)^AO$10))</f>
        <v>1.3983920629490249E-3</v>
      </c>
      <c r="AP233" s="65">
        <f t="shared" si="465"/>
        <v>1.3984462491393552E-3</v>
      </c>
      <c r="AQ233" s="65">
        <f t="shared" si="465"/>
        <v>1.3984464963109383E-3</v>
      </c>
      <c r="AR233" s="65">
        <f t="shared" si="465"/>
        <v>1.3984464971565475E-3</v>
      </c>
      <c r="AS233" s="65">
        <f t="shared" si="465"/>
        <v>1.3984464971584761E-3</v>
      </c>
      <c r="AT233" s="65">
        <f t="shared" si="465"/>
        <v>1.3984464971584783E-3</v>
      </c>
      <c r="AU233" s="65" t="e">
        <f t="shared" si="465"/>
        <v>#NUM!</v>
      </c>
      <c r="AV233" s="65" t="e">
        <f t="shared" si="465"/>
        <v>#NUM!</v>
      </c>
      <c r="AW233" s="65" t="e">
        <f t="shared" si="465"/>
        <v>#NUM!</v>
      </c>
      <c r="AX233" s="65" t="e">
        <f t="shared" si="465"/>
        <v>#NUM!</v>
      </c>
      <c r="AY233" s="65" t="e">
        <f t="shared" si="465"/>
        <v>#NUM!</v>
      </c>
      <c r="AZ233" s="65" t="e">
        <f t="shared" si="465"/>
        <v>#NUM!</v>
      </c>
      <c r="BA233" s="65" t="e">
        <f t="shared" si="465"/>
        <v>#NUM!</v>
      </c>
      <c r="BB233" s="65" t="e">
        <f t="shared" si="465"/>
        <v>#NUM!</v>
      </c>
      <c r="BC233" s="65" t="e">
        <f t="shared" si="465"/>
        <v>#NUM!</v>
      </c>
      <c r="BD233" s="65" t="e">
        <f t="shared" si="465"/>
        <v>#NUM!</v>
      </c>
      <c r="BE233" s="65" t="e">
        <f t="shared" si="465"/>
        <v>#NUM!</v>
      </c>
      <c r="BF233" s="65" t="e">
        <f t="shared" si="465"/>
        <v>#NUM!</v>
      </c>
      <c r="BG233" s="65" t="e">
        <f t="shared" si="465"/>
        <v>#NUM!</v>
      </c>
      <c r="BH233" s="65" t="e">
        <f t="shared" si="465"/>
        <v>#NUM!</v>
      </c>
      <c r="BI233" s="5">
        <f t="shared" si="407"/>
        <v>7.8460078698161304</v>
      </c>
    </row>
    <row r="234" spans="4:61" s="1" customFormat="1">
      <c r="D234" s="5"/>
      <c r="E234" s="5"/>
      <c r="F234" s="5"/>
      <c r="G234" s="5"/>
      <c r="H234" s="5"/>
      <c r="O234" s="3"/>
      <c r="P234" s="65">
        <v>111.5</v>
      </c>
      <c r="Q234" s="65">
        <f t="shared" si="402"/>
        <v>0</v>
      </c>
      <c r="R234" s="65">
        <f t="shared" si="403"/>
        <v>1</v>
      </c>
      <c r="S234" s="65">
        <f t="shared" ref="S234:AL234" si="466">R234+(($B$5*$P234)^S$10)/FACT(S$10)</f>
        <v>881.85</v>
      </c>
      <c r="T234" s="65">
        <f t="shared" si="466"/>
        <v>388830.21124999999</v>
      </c>
      <c r="U234" s="65">
        <f t="shared" si="466"/>
        <v>114296934.88027084</v>
      </c>
      <c r="V234" s="65">
        <f t="shared" si="466"/>
        <v>25198285434.307026</v>
      </c>
      <c r="W234" s="65">
        <f t="shared" si="466"/>
        <v>4444244539378.3174</v>
      </c>
      <c r="X234" s="65">
        <f t="shared" si="466"/>
        <v>653197060003808.75</v>
      </c>
      <c r="Y234" s="65">
        <f t="shared" si="466"/>
        <v>8.2289470988838592E+16</v>
      </c>
      <c r="Z234" s="65">
        <f t="shared" si="466"/>
        <v>9.0709534572656046E+18</v>
      </c>
      <c r="AA234" s="65">
        <f t="shared" si="466"/>
        <v>8.8881147260303114E+20</v>
      </c>
      <c r="AB234" s="65">
        <f t="shared" si="466"/>
        <v>7.8380755101557797E+22</v>
      </c>
      <c r="AC234" s="65">
        <f t="shared" si="466"/>
        <v>6.2837242592438114E+24</v>
      </c>
      <c r="AD234" s="65">
        <f t="shared" si="466"/>
        <v>4.6178179306121921E+26</v>
      </c>
      <c r="AE234" s="65">
        <f t="shared" si="466"/>
        <v>3.1325279785693532E+28</v>
      </c>
      <c r="AF234" s="65">
        <f t="shared" si="466"/>
        <v>1.9731904374149915E+30</v>
      </c>
      <c r="AG234" s="65">
        <f t="shared" si="466"/>
        <v>1.1600598537726613E+32</v>
      </c>
      <c r="AH234" s="65">
        <f t="shared" si="466"/>
        <v>6.3938676993002603E+33</v>
      </c>
      <c r="AI234" s="65">
        <f t="shared" si="466"/>
        <v>3.3167942597630436E+35</v>
      </c>
      <c r="AJ234" s="65">
        <f t="shared" si="466"/>
        <v>1.6249889648659583E+37</v>
      </c>
      <c r="AK234" s="65">
        <f t="shared" si="466"/>
        <v>7.5422649357763674E+38</v>
      </c>
      <c r="AL234" s="65">
        <f t="shared" si="466"/>
        <v>3.3256561072119618E+40</v>
      </c>
      <c r="AM234" s="65">
        <f t="shared" si="405"/>
        <v>1</v>
      </c>
      <c r="AN234" s="65">
        <f t="shared" si="400"/>
        <v>1.3888888888888889E-3</v>
      </c>
      <c r="AO234" s="65">
        <f t="shared" ref="AO234:BH234" si="467">AN234+1/((FACT($B$4-1-AO$10))*(($B$5*$P234)^AO$10))</f>
        <v>1.3983494478187106E-3</v>
      </c>
      <c r="AP234" s="65">
        <f t="shared" si="467"/>
        <v>1.3984031491238694E-3</v>
      </c>
      <c r="AQ234" s="65">
        <f t="shared" si="467"/>
        <v>1.3984033929851632E-3</v>
      </c>
      <c r="AR234" s="65">
        <f t="shared" si="467"/>
        <v>1.3984033938157063E-3</v>
      </c>
      <c r="AS234" s="65">
        <f t="shared" si="467"/>
        <v>1.3984033938175921E-3</v>
      </c>
      <c r="AT234" s="65">
        <f t="shared" si="467"/>
        <v>1.3984033938175943E-3</v>
      </c>
      <c r="AU234" s="65" t="e">
        <f t="shared" si="467"/>
        <v>#NUM!</v>
      </c>
      <c r="AV234" s="65" t="e">
        <f t="shared" si="467"/>
        <v>#NUM!</v>
      </c>
      <c r="AW234" s="65" t="e">
        <f t="shared" si="467"/>
        <v>#NUM!</v>
      </c>
      <c r="AX234" s="65" t="e">
        <f t="shared" si="467"/>
        <v>#NUM!</v>
      </c>
      <c r="AY234" s="65" t="e">
        <f t="shared" si="467"/>
        <v>#NUM!</v>
      </c>
      <c r="AZ234" s="65" t="e">
        <f t="shared" si="467"/>
        <v>#NUM!</v>
      </c>
      <c r="BA234" s="65" t="e">
        <f t="shared" si="467"/>
        <v>#NUM!</v>
      </c>
      <c r="BB234" s="65" t="e">
        <f t="shared" si="467"/>
        <v>#NUM!</v>
      </c>
      <c r="BC234" s="65" t="e">
        <f t="shared" si="467"/>
        <v>#NUM!</v>
      </c>
      <c r="BD234" s="65" t="e">
        <f t="shared" si="467"/>
        <v>#NUM!</v>
      </c>
      <c r="BE234" s="65" t="e">
        <f t="shared" si="467"/>
        <v>#NUM!</v>
      </c>
      <c r="BF234" s="65" t="e">
        <f t="shared" si="467"/>
        <v>#NUM!</v>
      </c>
      <c r="BG234" s="65" t="e">
        <f t="shared" si="467"/>
        <v>#NUM!</v>
      </c>
      <c r="BH234" s="65" t="e">
        <f t="shared" si="467"/>
        <v>#NUM!</v>
      </c>
      <c r="BI234" s="5">
        <f t="shared" si="407"/>
        <v>7.8462497092977053</v>
      </c>
    </row>
    <row r="235" spans="4:61" s="1" customFormat="1">
      <c r="D235" s="5"/>
      <c r="E235" s="5"/>
      <c r="F235" s="5"/>
      <c r="G235" s="5"/>
      <c r="H235" s="5"/>
      <c r="O235" s="3"/>
      <c r="P235" s="66">
        <v>112</v>
      </c>
      <c r="Q235" s="65">
        <f t="shared" si="402"/>
        <v>0</v>
      </c>
      <c r="R235" s="65">
        <f t="shared" si="403"/>
        <v>1</v>
      </c>
      <c r="S235" s="65">
        <f t="shared" ref="S235:AL235" si="468">R235+(($B$5*$P235)^S$10)/FACT(S$10)</f>
        <v>885.80000000000007</v>
      </c>
      <c r="T235" s="65">
        <f t="shared" si="468"/>
        <v>392321.32000000007</v>
      </c>
      <c r="U235" s="65">
        <f t="shared" si="468"/>
        <v>115839704.01866668</v>
      </c>
      <c r="V235" s="65">
        <f t="shared" si="468"/>
        <v>25652800756.963745</v>
      </c>
      <c r="W235" s="65">
        <f t="shared" si="468"/>
        <v>4544673428686.125</v>
      </c>
      <c r="X235" s="65">
        <f t="shared" si="468"/>
        <v>670949582027306.62</v>
      </c>
      <c r="Y235" s="65">
        <f t="shared" si="468"/>
        <v>8.4904530028892928E+16</v>
      </c>
      <c r="Z235" s="65">
        <f t="shared" si="468"/>
        <v>9.4011385274522317E+18</v>
      </c>
      <c r="AA235" s="65">
        <f t="shared" si="468"/>
        <v>9.2529045418524908E+20</v>
      </c>
      <c r="AB235" s="65">
        <f t="shared" si="468"/>
        <v>8.1963177103587145E+22</v>
      </c>
      <c r="AC235" s="65">
        <f t="shared" si="468"/>
        <v>6.6003560959572946E+24</v>
      </c>
      <c r="AD235" s="65">
        <f t="shared" si="468"/>
        <v>4.8722319397943749E+26</v>
      </c>
      <c r="AE235" s="65">
        <f t="shared" si="468"/>
        <v>3.3199152960079693E+28</v>
      </c>
      <c r="AF235" s="65">
        <f t="shared" si="468"/>
        <v>2.1005931141776158E+30</v>
      </c>
      <c r="AG235" s="65">
        <f t="shared" si="468"/>
        <v>1.2404927157319602E+32</v>
      </c>
      <c r="AH235" s="65">
        <f t="shared" si="468"/>
        <v>6.8678111903569157E+33</v>
      </c>
      <c r="AI235" s="65">
        <f t="shared" si="468"/>
        <v>3.5786078446917072E+35</v>
      </c>
      <c r="AJ235" s="65">
        <f t="shared" si="468"/>
        <v>1.7611115382085532E+37</v>
      </c>
      <c r="AK235" s="65">
        <f t="shared" si="468"/>
        <v>8.2106794001213586E+38</v>
      </c>
      <c r="AL235" s="65">
        <f t="shared" si="468"/>
        <v>3.6365997861645573E+40</v>
      </c>
      <c r="AM235" s="65">
        <f t="shared" si="405"/>
        <v>1</v>
      </c>
      <c r="AN235" s="65">
        <f t="shared" si="400"/>
        <v>1.3888888888888889E-3</v>
      </c>
      <c r="AO235" s="65">
        <f t="shared" ref="AO235:BH235" si="469">AN235+1/((FACT($B$4-1-AO$10))*(($B$5*$P235)^AO$10))</f>
        <v>1.398307213180631E-3</v>
      </c>
      <c r="AP235" s="65">
        <f t="shared" si="469"/>
        <v>1.3983604360801097E-3</v>
      </c>
      <c r="AQ235" s="65">
        <f t="shared" si="469"/>
        <v>1.3983606766899627E-3</v>
      </c>
      <c r="AR235" s="65">
        <f t="shared" si="469"/>
        <v>1.3983606775057737E-3</v>
      </c>
      <c r="AS235" s="65">
        <f t="shared" si="469"/>
        <v>1.3983606775076177E-3</v>
      </c>
      <c r="AT235" s="65">
        <f t="shared" si="469"/>
        <v>1.3983606775076199E-3</v>
      </c>
      <c r="AU235" s="65" t="e">
        <f t="shared" si="469"/>
        <v>#NUM!</v>
      </c>
      <c r="AV235" s="65" t="e">
        <f t="shared" si="469"/>
        <v>#NUM!</v>
      </c>
      <c r="AW235" s="65" t="e">
        <f t="shared" si="469"/>
        <v>#NUM!</v>
      </c>
      <c r="AX235" s="65" t="e">
        <f t="shared" si="469"/>
        <v>#NUM!</v>
      </c>
      <c r="AY235" s="65" t="e">
        <f t="shared" si="469"/>
        <v>#NUM!</v>
      </c>
      <c r="AZ235" s="65" t="e">
        <f t="shared" si="469"/>
        <v>#NUM!</v>
      </c>
      <c r="BA235" s="65" t="e">
        <f t="shared" si="469"/>
        <v>#NUM!</v>
      </c>
      <c r="BB235" s="65" t="e">
        <f t="shared" si="469"/>
        <v>#NUM!</v>
      </c>
      <c r="BC235" s="65" t="e">
        <f t="shared" si="469"/>
        <v>#NUM!</v>
      </c>
      <c r="BD235" s="65" t="e">
        <f t="shared" si="469"/>
        <v>#NUM!</v>
      </c>
      <c r="BE235" s="65" t="e">
        <f t="shared" si="469"/>
        <v>#NUM!</v>
      </c>
      <c r="BF235" s="65" t="e">
        <f t="shared" si="469"/>
        <v>#NUM!</v>
      </c>
      <c r="BG235" s="65" t="e">
        <f t="shared" si="469"/>
        <v>#NUM!</v>
      </c>
      <c r="BH235" s="65" t="e">
        <f t="shared" si="469"/>
        <v>#NUM!</v>
      </c>
      <c r="BI235" s="5">
        <f t="shared" si="407"/>
        <v>7.846489391977653</v>
      </c>
    </row>
    <row r="236" spans="4:61" s="1" customFormat="1">
      <c r="D236" s="5"/>
      <c r="E236" s="5"/>
      <c r="F236" s="5"/>
      <c r="G236" s="5"/>
      <c r="H236" s="5"/>
      <c r="O236" s="3"/>
      <c r="P236" s="65">
        <v>112.5</v>
      </c>
      <c r="Q236" s="65">
        <f t="shared" si="402"/>
        <v>0</v>
      </c>
      <c r="R236" s="65">
        <f t="shared" si="403"/>
        <v>1</v>
      </c>
      <c r="S236" s="65">
        <f t="shared" ref="S236:AL236" si="470">R236+(($B$5*$P236)^S$10)/FACT(S$10)</f>
        <v>889.75</v>
      </c>
      <c r="T236" s="65">
        <f t="shared" si="470"/>
        <v>395828.03125</v>
      </c>
      <c r="U236" s="65">
        <f t="shared" si="470"/>
        <v>117396293.8515625</v>
      </c>
      <c r="V236" s="65">
        <f t="shared" si="470"/>
        <v>26113437293.302246</v>
      </c>
      <c r="W236" s="65">
        <f t="shared" si="470"/>
        <v>4646909724945.6602</v>
      </c>
      <c r="X236" s="65">
        <f t="shared" si="470"/>
        <v>689102359833451.37</v>
      </c>
      <c r="Y236" s="65">
        <f t="shared" si="470"/>
        <v>8.7590499686109792E+16</v>
      </c>
      <c r="Z236" s="65">
        <f t="shared" si="470"/>
        <v>9.7417926089021215E+18</v>
      </c>
      <c r="AA236" s="65">
        <f t="shared" si="470"/>
        <v>9.6309425089398335E+20</v>
      </c>
      <c r="AB236" s="65">
        <f t="shared" si="470"/>
        <v>8.5692293980980586E+22</v>
      </c>
      <c r="AC236" s="65">
        <f t="shared" si="470"/>
        <v>6.9314264994459309E+24</v>
      </c>
      <c r="AD236" s="65">
        <f t="shared" si="470"/>
        <v>5.139436160916938E+26</v>
      </c>
      <c r="AE236" s="65">
        <f t="shared" si="470"/>
        <v>3.5176026962254026E+28</v>
      </c>
      <c r="AF236" s="65">
        <f t="shared" si="470"/>
        <v>2.2355993536695235E+30</v>
      </c>
      <c r="AG236" s="65">
        <f t="shared" si="470"/>
        <v>1.3261068146107523E+32</v>
      </c>
      <c r="AH236" s="65">
        <f t="shared" si="470"/>
        <v>7.3745390703958762E+33</v>
      </c>
      <c r="AI236" s="65">
        <f t="shared" si="470"/>
        <v>3.8597829528603149E+35</v>
      </c>
      <c r="AJ236" s="65">
        <f t="shared" si="470"/>
        <v>1.9079538758433035E+37</v>
      </c>
      <c r="AK236" s="65">
        <f t="shared" si="470"/>
        <v>8.9349542621221737E+38</v>
      </c>
      <c r="AL236" s="65">
        <f t="shared" si="470"/>
        <v>3.9750351424939761E+40</v>
      </c>
      <c r="AM236" s="65">
        <f t="shared" si="405"/>
        <v>1</v>
      </c>
      <c r="AN236" s="65">
        <f t="shared" si="400"/>
        <v>1.3888888888888889E-3</v>
      </c>
      <c r="AO236" s="65">
        <f t="shared" ref="AO236:BH236" si="471">AN236+1/((FACT($B$4-1-AO$10))*(($B$5*$P236)^AO$10))</f>
        <v>1.3982653539615566E-3</v>
      </c>
      <c r="AP236" s="65">
        <f t="shared" si="471"/>
        <v>1.398318104819912E-3</v>
      </c>
      <c r="AQ236" s="65">
        <f t="shared" si="471"/>
        <v>1.3983183422358709E-3</v>
      </c>
      <c r="AR236" s="65">
        <f t="shared" si="471"/>
        <v>1.398318343037275E-3</v>
      </c>
      <c r="AS236" s="65">
        <f t="shared" si="471"/>
        <v>1.3983183430390784E-3</v>
      </c>
      <c r="AT236" s="65">
        <f t="shared" si="471"/>
        <v>1.3983183430390804E-3</v>
      </c>
      <c r="AU236" s="65" t="e">
        <f t="shared" si="471"/>
        <v>#NUM!</v>
      </c>
      <c r="AV236" s="65" t="e">
        <f t="shared" si="471"/>
        <v>#NUM!</v>
      </c>
      <c r="AW236" s="65" t="e">
        <f t="shared" si="471"/>
        <v>#NUM!</v>
      </c>
      <c r="AX236" s="65" t="e">
        <f t="shared" si="471"/>
        <v>#NUM!</v>
      </c>
      <c r="AY236" s="65" t="e">
        <f t="shared" si="471"/>
        <v>#NUM!</v>
      </c>
      <c r="AZ236" s="65" t="e">
        <f t="shared" si="471"/>
        <v>#NUM!</v>
      </c>
      <c r="BA236" s="65" t="e">
        <f t="shared" si="471"/>
        <v>#NUM!</v>
      </c>
      <c r="BB236" s="65" t="e">
        <f t="shared" si="471"/>
        <v>#NUM!</v>
      </c>
      <c r="BC236" s="65" t="e">
        <f t="shared" si="471"/>
        <v>#NUM!</v>
      </c>
      <c r="BD236" s="65" t="e">
        <f t="shared" si="471"/>
        <v>#NUM!</v>
      </c>
      <c r="BE236" s="65" t="e">
        <f t="shared" si="471"/>
        <v>#NUM!</v>
      </c>
      <c r="BF236" s="65" t="e">
        <f t="shared" si="471"/>
        <v>#NUM!</v>
      </c>
      <c r="BG236" s="65" t="e">
        <f t="shared" si="471"/>
        <v>#NUM!</v>
      </c>
      <c r="BH236" s="65" t="e">
        <f t="shared" si="471"/>
        <v>#NUM!</v>
      </c>
      <c r="BI236" s="5">
        <f t="shared" si="407"/>
        <v>7.8467269465802678</v>
      </c>
    </row>
    <row r="237" spans="4:61" s="1" customFormat="1">
      <c r="D237" s="5"/>
      <c r="E237" s="5"/>
      <c r="F237" s="5"/>
      <c r="G237" s="5"/>
      <c r="H237" s="5"/>
      <c r="O237" s="3"/>
      <c r="P237" s="66">
        <v>113</v>
      </c>
      <c r="Q237" s="65">
        <f t="shared" si="402"/>
        <v>0</v>
      </c>
      <c r="R237" s="65">
        <f t="shared" si="403"/>
        <v>1</v>
      </c>
      <c r="S237" s="65">
        <f t="shared" ref="S237:AL237" si="472">R237+(($B$5*$P237)^S$10)/FACT(S$10)</f>
        <v>893.7</v>
      </c>
      <c r="T237" s="65">
        <f t="shared" si="472"/>
        <v>399350.34500000003</v>
      </c>
      <c r="U237" s="65">
        <f t="shared" si="472"/>
        <v>118966766.00883333</v>
      </c>
      <c r="V237" s="65">
        <f t="shared" si="472"/>
        <v>26580249756.78484</v>
      </c>
      <c r="W237" s="65">
        <f t="shared" si="472"/>
        <v>4750977714929.9326</v>
      </c>
      <c r="X237" s="65">
        <f t="shared" si="472"/>
        <v>707662580574941.37</v>
      </c>
      <c r="Y237" s="65">
        <f t="shared" si="472"/>
        <v>9.0348975133879568E+16</v>
      </c>
      <c r="Z237" s="65">
        <f t="shared" si="472"/>
        <v>1.0093198939675759E+19</v>
      </c>
      <c r="AA237" s="65">
        <f t="shared" si="472"/>
        <v>1.0022647726448464E+21</v>
      </c>
      <c r="AB237" s="65">
        <f t="shared" si="472"/>
        <v>8.9573421157305427E+22</v>
      </c>
      <c r="AC237" s="65">
        <f t="shared" si="472"/>
        <v>7.2775253579378969E+24</v>
      </c>
      <c r="AD237" s="65">
        <f t="shared" si="472"/>
        <v>5.4200124985494067E+26</v>
      </c>
      <c r="AE237" s="65">
        <f t="shared" si="472"/>
        <v>3.7261068085122198E+28</v>
      </c>
      <c r="AF237" s="65">
        <f t="shared" si="472"/>
        <v>2.3786261369310568E+30</v>
      </c>
      <c r="AG237" s="65">
        <f t="shared" si="472"/>
        <v>1.4172106593418213E+32</v>
      </c>
      <c r="AH237" s="65">
        <f t="shared" si="472"/>
        <v>7.9161583163720583E+33</v>
      </c>
      <c r="AI237" s="65">
        <f t="shared" si="472"/>
        <v>4.1616557793201278E+35</v>
      </c>
      <c r="AJ237" s="65">
        <f t="shared" si="472"/>
        <v>2.0663068738536597E+37</v>
      </c>
      <c r="AK237" s="65">
        <f t="shared" si="472"/>
        <v>9.7194782934231095E+38</v>
      </c>
      <c r="AL237" s="65">
        <f t="shared" si="472"/>
        <v>4.3432543118891783E+40</v>
      </c>
      <c r="AM237" s="65">
        <f t="shared" si="405"/>
        <v>1</v>
      </c>
      <c r="AN237" s="65">
        <f t="shared" si="400"/>
        <v>1.3888888888888889E-3</v>
      </c>
      <c r="AO237" s="65">
        <f t="shared" ref="AO237:BH237" si="473">AN237+1/((FACT($B$4-1-AO$10))*(($B$5*$P237)^AO$10))</f>
        <v>1.3982238651780491E-3</v>
      </c>
      <c r="AP237" s="65">
        <f t="shared" si="473"/>
        <v>1.3982761502474405E-3</v>
      </c>
      <c r="AQ237" s="65">
        <f t="shared" si="473"/>
        <v>1.3982763845257844E-3</v>
      </c>
      <c r="AR237" s="65">
        <f t="shared" si="473"/>
        <v>1.3982763853130982E-3</v>
      </c>
      <c r="AS237" s="65">
        <f t="shared" si="473"/>
        <v>1.3982763853148622E-3</v>
      </c>
      <c r="AT237" s="65">
        <f t="shared" si="473"/>
        <v>1.3982763853148642E-3</v>
      </c>
      <c r="AU237" s="65" t="e">
        <f t="shared" si="473"/>
        <v>#NUM!</v>
      </c>
      <c r="AV237" s="65" t="e">
        <f t="shared" si="473"/>
        <v>#NUM!</v>
      </c>
      <c r="AW237" s="65" t="e">
        <f t="shared" si="473"/>
        <v>#NUM!</v>
      </c>
      <c r="AX237" s="65" t="e">
        <f t="shared" si="473"/>
        <v>#NUM!</v>
      </c>
      <c r="AY237" s="65" t="e">
        <f t="shared" si="473"/>
        <v>#NUM!</v>
      </c>
      <c r="AZ237" s="65" t="e">
        <f t="shared" si="473"/>
        <v>#NUM!</v>
      </c>
      <c r="BA237" s="65" t="e">
        <f t="shared" si="473"/>
        <v>#NUM!</v>
      </c>
      <c r="BB237" s="65" t="e">
        <f t="shared" si="473"/>
        <v>#NUM!</v>
      </c>
      <c r="BC237" s="65" t="e">
        <f t="shared" si="473"/>
        <v>#NUM!</v>
      </c>
      <c r="BD237" s="65" t="e">
        <f t="shared" si="473"/>
        <v>#NUM!</v>
      </c>
      <c r="BE237" s="65" t="e">
        <f t="shared" si="473"/>
        <v>#NUM!</v>
      </c>
      <c r="BF237" s="65" t="e">
        <f t="shared" si="473"/>
        <v>#NUM!</v>
      </c>
      <c r="BG237" s="65" t="e">
        <f t="shared" si="473"/>
        <v>#NUM!</v>
      </c>
      <c r="BH237" s="65" t="e">
        <f t="shared" si="473"/>
        <v>#NUM!</v>
      </c>
      <c r="BI237" s="5">
        <f t="shared" si="407"/>
        <v>7.8469624013220365</v>
      </c>
    </row>
    <row r="238" spans="4:61" s="1" customFormat="1">
      <c r="D238" s="5"/>
      <c r="E238" s="5"/>
      <c r="F238" s="5"/>
      <c r="G238" s="5"/>
      <c r="H238" s="5"/>
      <c r="O238" s="3"/>
      <c r="P238" s="65">
        <v>113.5</v>
      </c>
      <c r="Q238" s="65">
        <f t="shared" si="402"/>
        <v>0</v>
      </c>
      <c r="R238" s="65">
        <f t="shared" si="403"/>
        <v>1</v>
      </c>
      <c r="S238" s="65">
        <f t="shared" ref="S238:AL238" si="474">R238+(($B$5*$P238)^S$10)/FACT(S$10)</f>
        <v>897.65000000000009</v>
      </c>
      <c r="T238" s="65">
        <f t="shared" si="474"/>
        <v>402888.2612500001</v>
      </c>
      <c r="U238" s="65">
        <f t="shared" si="474"/>
        <v>120551182.12035421</v>
      </c>
      <c r="V238" s="65">
        <f t="shared" si="474"/>
        <v>27053293104.311802</v>
      </c>
      <c r="W238" s="65">
        <f t="shared" si="474"/>
        <v>4856901902010.9043</v>
      </c>
      <c r="X238" s="65">
        <f t="shared" si="474"/>
        <v>726637527764693.62</v>
      </c>
      <c r="Y238" s="65">
        <f t="shared" si="474"/>
        <v>9.3181580124875344E+16</v>
      </c>
      <c r="Z238" s="65">
        <f t="shared" si="474"/>
        <v>1.0455647115087284E+19</v>
      </c>
      <c r="AA238" s="65">
        <f t="shared" si="474"/>
        <v>1.0428450606622035E+21</v>
      </c>
      <c r="AB238" s="65">
        <f t="shared" si="474"/>
        <v>9.3612041826364375E+22</v>
      </c>
      <c r="AC238" s="65">
        <f t="shared" si="474"/>
        <v>7.6392638854597153E+24</v>
      </c>
      <c r="AD238" s="65">
        <f t="shared" si="474"/>
        <v>5.7145665768494684E+26</v>
      </c>
      <c r="AE238" s="65">
        <f t="shared" si="474"/>
        <v>3.945967713078573E+28</v>
      </c>
      <c r="AF238" s="65">
        <f t="shared" si="474"/>
        <v>2.530111311931201E+30</v>
      </c>
      <c r="AG238" s="65">
        <f t="shared" si="474"/>
        <v>1.5141296386818405E+32</v>
      </c>
      <c r="AH238" s="65">
        <f t="shared" si="474"/>
        <v>8.4949010729034426E+33</v>
      </c>
      <c r="AI238" s="65">
        <f t="shared" si="474"/>
        <v>4.4856481948269548E+35</v>
      </c>
      <c r="AJ238" s="65">
        <f t="shared" si="474"/>
        <v>2.2370158838490476E+37</v>
      </c>
      <c r="AK238" s="65">
        <f t="shared" si="474"/>
        <v>1.0568963313197184E+39</v>
      </c>
      <c r="AL238" s="65">
        <f t="shared" si="474"/>
        <v>4.7437290959084376E+40</v>
      </c>
      <c r="AM238" s="65">
        <f t="shared" si="405"/>
        <v>1</v>
      </c>
      <c r="AN238" s="65">
        <f t="shared" si="400"/>
        <v>1.3888888888888889E-3</v>
      </c>
      <c r="AO238" s="65">
        <f t="shared" ref="AO238:BH238" si="475">AN238+1/((FACT($B$4-1-AO$10))*(($B$5*$P238)^AO$10))</f>
        <v>1.3981827419344845E-3</v>
      </c>
      <c r="AP238" s="65">
        <f t="shared" si="475"/>
        <v>1.3982345673571445E-3</v>
      </c>
      <c r="AQ238" s="65">
        <f t="shared" si="475"/>
        <v>1.3982347985529184E-3</v>
      </c>
      <c r="AR238" s="65">
        <f t="shared" si="475"/>
        <v>1.3982347993264502E-3</v>
      </c>
      <c r="AS238" s="65">
        <f t="shared" si="475"/>
        <v>1.3982347993281756E-3</v>
      </c>
      <c r="AT238" s="65">
        <f t="shared" si="475"/>
        <v>1.3982347993281776E-3</v>
      </c>
      <c r="AU238" s="65" t="e">
        <f t="shared" si="475"/>
        <v>#NUM!</v>
      </c>
      <c r="AV238" s="65" t="e">
        <f t="shared" si="475"/>
        <v>#NUM!</v>
      </c>
      <c r="AW238" s="65" t="e">
        <f t="shared" si="475"/>
        <v>#NUM!</v>
      </c>
      <c r="AX238" s="65" t="e">
        <f t="shared" si="475"/>
        <v>#NUM!</v>
      </c>
      <c r="AY238" s="65" t="e">
        <f t="shared" si="475"/>
        <v>#NUM!</v>
      </c>
      <c r="AZ238" s="65" t="e">
        <f t="shared" si="475"/>
        <v>#NUM!</v>
      </c>
      <c r="BA238" s="65" t="e">
        <f t="shared" si="475"/>
        <v>#NUM!</v>
      </c>
      <c r="BB238" s="65" t="e">
        <f t="shared" si="475"/>
        <v>#NUM!</v>
      </c>
      <c r="BC238" s="65" t="e">
        <f t="shared" si="475"/>
        <v>#NUM!</v>
      </c>
      <c r="BD238" s="65" t="e">
        <f t="shared" si="475"/>
        <v>#NUM!</v>
      </c>
      <c r="BE238" s="65" t="e">
        <f t="shared" si="475"/>
        <v>#NUM!</v>
      </c>
      <c r="BF238" s="65" t="e">
        <f t="shared" si="475"/>
        <v>#NUM!</v>
      </c>
      <c r="BG238" s="65" t="e">
        <f t="shared" si="475"/>
        <v>#NUM!</v>
      </c>
      <c r="BH238" s="65" t="e">
        <f t="shared" si="475"/>
        <v>#NUM!</v>
      </c>
      <c r="BI238" s="5">
        <f t="shared" si="407"/>
        <v>7.8471957839228041</v>
      </c>
    </row>
    <row r="239" spans="4:61" s="1" customFormat="1">
      <c r="D239" s="5"/>
      <c r="E239" s="5"/>
      <c r="F239" s="5"/>
      <c r="G239" s="5"/>
      <c r="H239" s="5"/>
      <c r="O239" s="3"/>
      <c r="P239" s="66">
        <v>114</v>
      </c>
      <c r="Q239" s="65">
        <f t="shared" si="402"/>
        <v>0</v>
      </c>
      <c r="R239" s="65">
        <f t="shared" si="403"/>
        <v>1</v>
      </c>
      <c r="S239" s="65">
        <f t="shared" ref="S239:AL239" si="476">R239+(($B$5*$P239)^S$10)/FACT(S$10)</f>
        <v>901.6</v>
      </c>
      <c r="T239" s="65">
        <f t="shared" si="476"/>
        <v>406441.77999999997</v>
      </c>
      <c r="U239" s="65">
        <f t="shared" si="476"/>
        <v>122149603.816</v>
      </c>
      <c r="V239" s="65">
        <f t="shared" si="476"/>
        <v>27532622536.221401</v>
      </c>
      <c r="W239" s="65">
        <f t="shared" si="476"/>
        <v>4964707007121.082</v>
      </c>
      <c r="X239" s="65">
        <f t="shared" si="476"/>
        <v>746034582133308.62</v>
      </c>
      <c r="Y239" s="65">
        <f t="shared" si="476"/>
        <v>9.6089967373368256E+16</v>
      </c>
      <c r="Z239" s="65">
        <f t="shared" si="476"/>
        <v>1.082943320134664E+19</v>
      </c>
      <c r="AA239" s="65">
        <f t="shared" si="476"/>
        <v>1.084879312814272E+21</v>
      </c>
      <c r="AB239" s="65">
        <f t="shared" si="476"/>
        <v>9.7813811470754336E+22</v>
      </c>
      <c r="AC239" s="65">
        <f t="shared" si="476"/>
        <v>8.0172752934199202E+24</v>
      </c>
      <c r="AD239" s="65">
        <f t="shared" si="476"/>
        <v>6.0237285951370486E+26</v>
      </c>
      <c r="AE239" s="65">
        <f t="shared" si="476"/>
        <v>4.177749894788205E+28</v>
      </c>
      <c r="AF239" s="65">
        <f t="shared" si="476"/>
        <v>2.6905145386039203E+30</v>
      </c>
      <c r="AG239" s="65">
        <f t="shared" si="476"/>
        <v>1.6172068639955249E+32</v>
      </c>
      <c r="AH239" s="65">
        <f t="shared" si="476"/>
        <v>9.113131485022693E+33</v>
      </c>
      <c r="AI239" s="65">
        <f t="shared" si="476"/>
        <v>4.8332728238149339E+35</v>
      </c>
      <c r="AJ239" s="65">
        <f t="shared" si="476"/>
        <v>2.4209841965568243E+37</v>
      </c>
      <c r="AK239" s="65">
        <f t="shared" si="476"/>
        <v>1.1488466379486201E+39</v>
      </c>
      <c r="AL239" s="65">
        <f t="shared" si="476"/>
        <v>5.179124156106544E+40</v>
      </c>
      <c r="AM239" s="65">
        <f t="shared" si="405"/>
        <v>1</v>
      </c>
      <c r="AN239" s="65">
        <f t="shared" si="400"/>
        <v>1.3888888888888889E-3</v>
      </c>
      <c r="AO239" s="65">
        <f t="shared" ref="AO239:BH239" si="477">AN239+1/((FACT($B$4-1-AO$10))*(($B$5*$P239)^AO$10))</f>
        <v>1.3981419794211268E-3</v>
      </c>
      <c r="AP239" s="65">
        <f t="shared" si="477"/>
        <v>1.3981933512317655E-3</v>
      </c>
      <c r="AQ239" s="65">
        <f t="shared" si="477"/>
        <v>1.3981935793988126E-3</v>
      </c>
      <c r="AR239" s="65">
        <f t="shared" si="477"/>
        <v>1.3981935801588628E-3</v>
      </c>
      <c r="AS239" s="65">
        <f t="shared" si="477"/>
        <v>1.3981935801605507E-3</v>
      </c>
      <c r="AT239" s="65">
        <f t="shared" si="477"/>
        <v>1.3981935801605527E-3</v>
      </c>
      <c r="AU239" s="65" t="e">
        <f t="shared" si="477"/>
        <v>#NUM!</v>
      </c>
      <c r="AV239" s="65" t="e">
        <f t="shared" si="477"/>
        <v>#NUM!</v>
      </c>
      <c r="AW239" s="65" t="e">
        <f t="shared" si="477"/>
        <v>#NUM!</v>
      </c>
      <c r="AX239" s="65" t="e">
        <f t="shared" si="477"/>
        <v>#NUM!</v>
      </c>
      <c r="AY239" s="65" t="e">
        <f t="shared" si="477"/>
        <v>#NUM!</v>
      </c>
      <c r="AZ239" s="65" t="e">
        <f t="shared" si="477"/>
        <v>#NUM!</v>
      </c>
      <c r="BA239" s="65" t="e">
        <f t="shared" si="477"/>
        <v>#NUM!</v>
      </c>
      <c r="BB239" s="65" t="e">
        <f t="shared" si="477"/>
        <v>#NUM!</v>
      </c>
      <c r="BC239" s="65" t="e">
        <f t="shared" si="477"/>
        <v>#NUM!</v>
      </c>
      <c r="BD239" s="65" t="e">
        <f t="shared" si="477"/>
        <v>#NUM!</v>
      </c>
      <c r="BE239" s="65" t="e">
        <f t="shared" si="477"/>
        <v>#NUM!</v>
      </c>
      <c r="BF239" s="65" t="e">
        <f t="shared" si="477"/>
        <v>#NUM!</v>
      </c>
      <c r="BG239" s="65" t="e">
        <f t="shared" si="477"/>
        <v>#NUM!</v>
      </c>
      <c r="BH239" s="65" t="e">
        <f t="shared" si="477"/>
        <v>#NUM!</v>
      </c>
      <c r="BI239" s="5">
        <f t="shared" si="407"/>
        <v>7.8474271216166631</v>
      </c>
    </row>
    <row r="240" spans="4:61" s="1" customFormat="1">
      <c r="D240" s="5"/>
      <c r="E240" s="5"/>
      <c r="F240" s="5"/>
      <c r="G240" s="5"/>
      <c r="H240" s="5"/>
      <c r="O240" s="3"/>
      <c r="P240" s="65">
        <v>114.5</v>
      </c>
      <c r="Q240" s="65">
        <f t="shared" si="402"/>
        <v>0</v>
      </c>
      <c r="R240" s="65">
        <f t="shared" si="403"/>
        <v>1</v>
      </c>
      <c r="S240" s="65">
        <f t="shared" ref="S240:AL240" si="478">R240+(($B$5*$P240)^S$10)/FACT(S$10)</f>
        <v>905.55000000000007</v>
      </c>
      <c r="T240" s="65">
        <f t="shared" si="478"/>
        <v>410010.90125000005</v>
      </c>
      <c r="U240" s="65">
        <f t="shared" si="478"/>
        <v>123762092.72564586</v>
      </c>
      <c r="V240" s="65">
        <f t="shared" si="478"/>
        <v>28018293496.289967</v>
      </c>
      <c r="W240" s="65">
        <f t="shared" si="478"/>
        <v>5074417969715.1123</v>
      </c>
      <c r="X240" s="65">
        <f t="shared" si="478"/>
        <v>765861222490337.75</v>
      </c>
      <c r="Y240" s="65">
        <f t="shared" si="478"/>
        <v>9.907581894093736E+16</v>
      </c>
      <c r="Z240" s="65">
        <f t="shared" si="478"/>
        <v>1.1214859850718597E+19</v>
      </c>
      <c r="AA240" s="65">
        <f t="shared" si="478"/>
        <v>1.1284129094001055E+21</v>
      </c>
      <c r="AB240" s="65">
        <f t="shared" si="478"/>
        <v>1.0218456248138989E+23</v>
      </c>
      <c r="AC240" s="65">
        <f t="shared" si="478"/>
        <v>8.4122154802398778E+24</v>
      </c>
      <c r="AD240" s="65">
        <f t="shared" si="478"/>
        <v>6.3481542103511001E+26</v>
      </c>
      <c r="AE240" s="65">
        <f t="shared" si="478"/>
        <v>4.422043231216264E+28</v>
      </c>
      <c r="AF240" s="65">
        <f t="shared" si="478"/>
        <v>2.8603182722314057E+30</v>
      </c>
      <c r="AG240" s="65">
        <f t="shared" si="478"/>
        <v>1.7268040501216152E+32</v>
      </c>
      <c r="AH240" s="65">
        <f t="shared" si="478"/>
        <v>9.7733528712998996E+33</v>
      </c>
      <c r="AI240" s="65">
        <f t="shared" si="478"/>
        <v>5.2061383989368661E+35</v>
      </c>
      <c r="AJ240" s="65">
        <f t="shared" si="478"/>
        <v>2.6191767314121462E+37</v>
      </c>
      <c r="AK240" s="65">
        <f t="shared" si="478"/>
        <v>1.2483413396884758E+39</v>
      </c>
      <c r="AL240" s="65">
        <f t="shared" si="478"/>
        <v>5.6523111124249594E+40</v>
      </c>
      <c r="AM240" s="65">
        <f t="shared" si="405"/>
        <v>1</v>
      </c>
      <c r="AN240" s="65">
        <f t="shared" si="400"/>
        <v>1.3888888888888889E-3</v>
      </c>
      <c r="AO240" s="65">
        <f t="shared" ref="AO240:BH240" si="479">AN240+1/((FACT($B$4-1-AO$10))*(($B$5*$P240)^AO$10))</f>
        <v>1.3981015729122523E-3</v>
      </c>
      <c r="AP240" s="65">
        <f t="shared" si="479"/>
        <v>1.398152497040401E-3</v>
      </c>
      <c r="AQ240" s="65">
        <f t="shared" si="479"/>
        <v>1.3981527222313938E-3</v>
      </c>
      <c r="AR240" s="65">
        <f t="shared" si="479"/>
        <v>1.3981527229782547E-3</v>
      </c>
      <c r="AS240" s="65">
        <f t="shared" si="479"/>
        <v>1.3981527229799059E-3</v>
      </c>
      <c r="AT240" s="65">
        <f t="shared" si="479"/>
        <v>1.3981527229799077E-3</v>
      </c>
      <c r="AU240" s="65" t="e">
        <f t="shared" si="479"/>
        <v>#NUM!</v>
      </c>
      <c r="AV240" s="65" t="e">
        <f t="shared" si="479"/>
        <v>#NUM!</v>
      </c>
      <c r="AW240" s="65" t="e">
        <f t="shared" si="479"/>
        <v>#NUM!</v>
      </c>
      <c r="AX240" s="65" t="e">
        <f t="shared" si="479"/>
        <v>#NUM!</v>
      </c>
      <c r="AY240" s="65" t="e">
        <f t="shared" si="479"/>
        <v>#NUM!</v>
      </c>
      <c r="AZ240" s="65" t="e">
        <f t="shared" si="479"/>
        <v>#NUM!</v>
      </c>
      <c r="BA240" s="65" t="e">
        <f t="shared" si="479"/>
        <v>#NUM!</v>
      </c>
      <c r="BB240" s="65" t="e">
        <f t="shared" si="479"/>
        <v>#NUM!</v>
      </c>
      <c r="BC240" s="65" t="e">
        <f t="shared" si="479"/>
        <v>#NUM!</v>
      </c>
      <c r="BD240" s="65" t="e">
        <f t="shared" si="479"/>
        <v>#NUM!</v>
      </c>
      <c r="BE240" s="65" t="e">
        <f t="shared" si="479"/>
        <v>#NUM!</v>
      </c>
      <c r="BF240" s="65" t="e">
        <f t="shared" si="479"/>
        <v>#NUM!</v>
      </c>
      <c r="BG240" s="65" t="e">
        <f t="shared" si="479"/>
        <v>#NUM!</v>
      </c>
      <c r="BH240" s="65" t="e">
        <f t="shared" si="479"/>
        <v>#NUM!</v>
      </c>
      <c r="BI240" s="5">
        <f t="shared" si="407"/>
        <v>7.8476564411625436</v>
      </c>
    </row>
    <row r="241" spans="4:61" s="1" customFormat="1">
      <c r="D241" s="5"/>
      <c r="E241" s="5"/>
      <c r="F241" s="5"/>
      <c r="G241" s="5"/>
      <c r="H241" s="5"/>
      <c r="O241" s="3"/>
      <c r="P241" s="66">
        <v>115</v>
      </c>
      <c r="Q241" s="65">
        <f t="shared" si="402"/>
        <v>0</v>
      </c>
      <c r="R241" s="65">
        <f t="shared" si="403"/>
        <v>1</v>
      </c>
      <c r="S241" s="65">
        <f t="shared" ref="S241:AL241" si="480">R241+(($B$5*$P241)^S$10)/FACT(S$10)</f>
        <v>909.5</v>
      </c>
      <c r="T241" s="65">
        <f t="shared" si="480"/>
        <v>413595.625</v>
      </c>
      <c r="U241" s="65">
        <f t="shared" si="480"/>
        <v>125388710.47916667</v>
      </c>
      <c r="V241" s="65">
        <f t="shared" si="480"/>
        <v>28510361671.731773</v>
      </c>
      <c r="W241" s="65">
        <f t="shared" si="480"/>
        <v>5186059948731.3291</v>
      </c>
      <c r="X241" s="65">
        <f t="shared" si="480"/>
        <v>786125026589338.87</v>
      </c>
      <c r="Y241" s="65">
        <f t="shared" si="480"/>
        <v>1.0214084662558819E+17</v>
      </c>
      <c r="Z241" s="65">
        <f t="shared" si="480"/>
        <v>1.1612236418211893E+19</v>
      </c>
      <c r="AA241" s="65">
        <f t="shared" si="480"/>
        <v>1.1734924393944518E+21</v>
      </c>
      <c r="AB241" s="65">
        <f t="shared" si="480"/>
        <v>1.0673030887978586E+23</v>
      </c>
      <c r="AC241" s="65">
        <f t="shared" si="480"/>
        <v>8.8247637394339306E+24</v>
      </c>
      <c r="AD241" s="65">
        <f t="shared" si="480"/>
        <v>6.6885254471097062E+26</v>
      </c>
      <c r="AE241" s="65">
        <f t="shared" si="480"/>
        <v>4.6794640161067974E+28</v>
      </c>
      <c r="AF241" s="65">
        <f t="shared" si="480"/>
        <v>3.0400287865510923E+30</v>
      </c>
      <c r="AG241" s="65">
        <f t="shared" si="480"/>
        <v>1.8433024358624022E+32</v>
      </c>
      <c r="AH241" s="65">
        <f t="shared" si="480"/>
        <v>1.0478215252681089E+34</v>
      </c>
      <c r="AI241" s="65">
        <f t="shared" si="480"/>
        <v>5.6059554059166174E+35</v>
      </c>
      <c r="AJ241" s="65">
        <f t="shared" si="480"/>
        <v>2.8326239433395206E+37</v>
      </c>
      <c r="AK241" s="65">
        <f t="shared" si="480"/>
        <v>1.3559624224129754E+39</v>
      </c>
      <c r="AL241" s="65">
        <f t="shared" si="480"/>
        <v>6.1663836034260407E+40</v>
      </c>
      <c r="AM241" s="65">
        <f t="shared" si="405"/>
        <v>1</v>
      </c>
      <c r="AN241" s="65">
        <f t="shared" si="400"/>
        <v>1.3888888888888889E-3</v>
      </c>
      <c r="AO241" s="65">
        <f t="shared" ref="AO241:BH241" si="481">AN241+1/((FACT($B$4-1-AO$10))*(($B$5*$P241)^AO$10))</f>
        <v>1.3980615177643246E-3</v>
      </c>
      <c r="AP241" s="65">
        <f t="shared" si="481"/>
        <v>1.3981120000366165E-3</v>
      </c>
      <c r="AQ241" s="65">
        <f t="shared" si="481"/>
        <v>1.3981122223030878E-3</v>
      </c>
      <c r="AR241" s="65">
        <f t="shared" si="481"/>
        <v>1.3981122230370443E-3</v>
      </c>
      <c r="AS241" s="65">
        <f t="shared" si="481"/>
        <v>1.39811222303866E-3</v>
      </c>
      <c r="AT241" s="65">
        <f t="shared" si="481"/>
        <v>1.3981122230386617E-3</v>
      </c>
      <c r="AU241" s="65" t="e">
        <f t="shared" si="481"/>
        <v>#NUM!</v>
      </c>
      <c r="AV241" s="65" t="e">
        <f t="shared" si="481"/>
        <v>#NUM!</v>
      </c>
      <c r="AW241" s="65" t="e">
        <f t="shared" si="481"/>
        <v>#NUM!</v>
      </c>
      <c r="AX241" s="65" t="e">
        <f t="shared" si="481"/>
        <v>#NUM!</v>
      </c>
      <c r="AY241" s="65" t="e">
        <f t="shared" si="481"/>
        <v>#NUM!</v>
      </c>
      <c r="AZ241" s="65" t="e">
        <f t="shared" si="481"/>
        <v>#NUM!</v>
      </c>
      <c r="BA241" s="65" t="e">
        <f t="shared" si="481"/>
        <v>#NUM!</v>
      </c>
      <c r="BB241" s="65" t="e">
        <f t="shared" si="481"/>
        <v>#NUM!</v>
      </c>
      <c r="BC241" s="65" t="e">
        <f t="shared" si="481"/>
        <v>#NUM!</v>
      </c>
      <c r="BD241" s="65" t="e">
        <f t="shared" si="481"/>
        <v>#NUM!</v>
      </c>
      <c r="BE241" s="65" t="e">
        <f t="shared" si="481"/>
        <v>#NUM!</v>
      </c>
      <c r="BF241" s="65" t="e">
        <f t="shared" si="481"/>
        <v>#NUM!</v>
      </c>
      <c r="BG241" s="65" t="e">
        <f t="shared" si="481"/>
        <v>#NUM!</v>
      </c>
      <c r="BH241" s="65" t="e">
        <f t="shared" si="481"/>
        <v>#NUM!</v>
      </c>
      <c r="BI241" s="5">
        <f t="shared" si="407"/>
        <v>7.8478837688545191</v>
      </c>
    </row>
    <row r="242" spans="4:61" s="1" customFormat="1">
      <c r="D242" s="5"/>
      <c r="E242" s="5"/>
      <c r="F242" s="5"/>
      <c r="G242" s="5"/>
      <c r="H242" s="5"/>
      <c r="O242" s="3"/>
      <c r="P242" s="65">
        <v>115.5</v>
      </c>
      <c r="Q242" s="65">
        <f t="shared" si="402"/>
        <v>0</v>
      </c>
      <c r="R242" s="65">
        <f t="shared" si="403"/>
        <v>1</v>
      </c>
      <c r="S242" s="65">
        <f t="shared" ref="S242:AL242" si="482">R242+(($B$5*$P242)^S$10)/FACT(S$10)</f>
        <v>913.45</v>
      </c>
      <c r="T242" s="65">
        <f t="shared" si="482"/>
        <v>417195.95125000004</v>
      </c>
      <c r="U242" s="65">
        <f t="shared" si="482"/>
        <v>127029518.70643751</v>
      </c>
      <c r="V242" s="65">
        <f t="shared" si="482"/>
        <v>29008882993.199146</v>
      </c>
      <c r="W242" s="65">
        <f t="shared" si="482"/>
        <v>5299658323553.374</v>
      </c>
      <c r="X242" s="65">
        <f t="shared" si="482"/>
        <v>806833671996742</v>
      </c>
      <c r="Y242" s="65">
        <f t="shared" si="482"/>
        <v>1.0528679235429688E+17</v>
      </c>
      <c r="Z242" s="65">
        <f t="shared" si="482"/>
        <v>1.2021879079812393E+19</v>
      </c>
      <c r="AA242" s="65">
        <f t="shared" si="482"/>
        <v>1.2201657271566058E+21</v>
      </c>
      <c r="AB242" s="65">
        <f t="shared" si="482"/>
        <v>1.1145725114492361E+23</v>
      </c>
      <c r="AC242" s="65">
        <f t="shared" si="482"/>
        <v>9.2556234865486967E+24</v>
      </c>
      <c r="AD242" s="65">
        <f t="shared" si="482"/>
        <v>7.045551636110631E+26</v>
      </c>
      <c r="AE242" s="65">
        <f t="shared" si="482"/>
        <v>4.9506560193350542E+28</v>
      </c>
      <c r="AF242" s="65">
        <f t="shared" si="482"/>
        <v>3.2301772380066205E+30</v>
      </c>
      <c r="AG242" s="65">
        <f t="shared" si="482"/>
        <v>1.9671037456938787E+32</v>
      </c>
      <c r="AH242" s="65">
        <f t="shared" si="482"/>
        <v>1.1230523253008064E+34</v>
      </c>
      <c r="AI242" s="65">
        <f t="shared" si="482"/>
        <v>6.0345420330779458E+35</v>
      </c>
      <c r="AJ242" s="65">
        <f t="shared" si="482"/>
        <v>3.0624259584751681E+37</v>
      </c>
      <c r="AK242" s="65">
        <f t="shared" si="482"/>
        <v>1.4723339369688821E+39</v>
      </c>
      <c r="AL242" s="65">
        <f t="shared" si="482"/>
        <v>6.7246733693426363E+40</v>
      </c>
      <c r="AM242" s="65">
        <f t="shared" si="405"/>
        <v>1</v>
      </c>
      <c r="AN242" s="65">
        <f t="shared" si="400"/>
        <v>1.3888888888888889E-3</v>
      </c>
      <c r="AO242" s="65">
        <f t="shared" ref="AO242:BH242" si="483">AN242+1/((FACT($B$4-1-AO$10))*(($B$5*$P242)^AO$10))</f>
        <v>1.3980218094142146E-3</v>
      </c>
      <c r="AP242" s="65">
        <f t="shared" si="483"/>
        <v>1.3980718555566078E-3</v>
      </c>
      <c r="AQ242" s="65">
        <f t="shared" si="483"/>
        <v>1.3980720749489795E-3</v>
      </c>
      <c r="AR242" s="65">
        <f t="shared" si="483"/>
        <v>1.398072075670309E-3</v>
      </c>
      <c r="AS242" s="65">
        <f t="shared" si="483"/>
        <v>1.39807207567189E-3</v>
      </c>
      <c r="AT242" s="65">
        <f t="shared" si="483"/>
        <v>1.3980720756718917E-3</v>
      </c>
      <c r="AU242" s="65" t="e">
        <f t="shared" si="483"/>
        <v>#NUM!</v>
      </c>
      <c r="AV242" s="65" t="e">
        <f t="shared" si="483"/>
        <v>#NUM!</v>
      </c>
      <c r="AW242" s="65" t="e">
        <f t="shared" si="483"/>
        <v>#NUM!</v>
      </c>
      <c r="AX242" s="65" t="e">
        <f t="shared" si="483"/>
        <v>#NUM!</v>
      </c>
      <c r="AY242" s="65" t="e">
        <f t="shared" si="483"/>
        <v>#NUM!</v>
      </c>
      <c r="AZ242" s="65" t="e">
        <f t="shared" si="483"/>
        <v>#NUM!</v>
      </c>
      <c r="BA242" s="65" t="e">
        <f t="shared" si="483"/>
        <v>#NUM!</v>
      </c>
      <c r="BB242" s="65" t="e">
        <f t="shared" si="483"/>
        <v>#NUM!</v>
      </c>
      <c r="BC242" s="65" t="e">
        <f t="shared" si="483"/>
        <v>#NUM!</v>
      </c>
      <c r="BD242" s="65" t="e">
        <f t="shared" si="483"/>
        <v>#NUM!</v>
      </c>
      <c r="BE242" s="65" t="e">
        <f t="shared" si="483"/>
        <v>#NUM!</v>
      </c>
      <c r="BF242" s="65" t="e">
        <f t="shared" si="483"/>
        <v>#NUM!</v>
      </c>
      <c r="BG242" s="65" t="e">
        <f t="shared" si="483"/>
        <v>#NUM!</v>
      </c>
      <c r="BH242" s="65" t="e">
        <f t="shared" si="483"/>
        <v>#NUM!</v>
      </c>
      <c r="BI242" s="5">
        <f t="shared" si="407"/>
        <v>7.8481091305318733</v>
      </c>
    </row>
    <row r="243" spans="4:61" s="1" customFormat="1">
      <c r="D243" s="5"/>
      <c r="E243" s="5"/>
      <c r="F243" s="5"/>
      <c r="G243" s="5"/>
      <c r="H243" s="5"/>
      <c r="O243" s="3"/>
      <c r="P243" s="66">
        <v>116</v>
      </c>
      <c r="Q243" s="65">
        <f t="shared" si="402"/>
        <v>0</v>
      </c>
      <c r="R243" s="65">
        <f t="shared" si="403"/>
        <v>1</v>
      </c>
      <c r="S243" s="65">
        <f t="shared" ref="S243:AL243" si="484">R243+(($B$5*$P243)^S$10)/FACT(S$10)</f>
        <v>917.40000000000009</v>
      </c>
      <c r="T243" s="65">
        <f t="shared" si="484"/>
        <v>420811.88000000012</v>
      </c>
      <c r="U243" s="65">
        <f t="shared" si="484"/>
        <v>128684579.03733337</v>
      </c>
      <c r="V243" s="65">
        <f t="shared" si="484"/>
        <v>29513913634.782417</v>
      </c>
      <c r="W243" s="65">
        <f t="shared" si="484"/>
        <v>5415238694971.7412</v>
      </c>
      <c r="X243" s="65">
        <f t="shared" si="484"/>
        <v>827994936964503.5</v>
      </c>
      <c r="Y243" s="65">
        <f t="shared" si="484"/>
        <v>1.085154285789929E+17</v>
      </c>
      <c r="Z243" s="65">
        <f t="shared" si="484"/>
        <v>1.2444110952273349E+19</v>
      </c>
      <c r="AA243" s="65">
        <f t="shared" si="484"/>
        <v>1.2684818596093299E+21</v>
      </c>
      <c r="AB243" s="65">
        <f t="shared" si="484"/>
        <v>1.16371781146542E+23</v>
      </c>
      <c r="AC243" s="65">
        <f t="shared" si="484"/>
        <v>9.7055230053779166E+24</v>
      </c>
      <c r="AD243" s="65">
        <f t="shared" si="484"/>
        <v>7.4199703816251403E+26</v>
      </c>
      <c r="AE243" s="65">
        <f t="shared" si="484"/>
        <v>5.2362915845085562E+28</v>
      </c>
      <c r="AF243" s="65">
        <f t="shared" si="484"/>
        <v>3.4313207726068204E+30</v>
      </c>
      <c r="AG243" s="65">
        <f t="shared" si="484"/>
        <v>2.098631194350371E+32</v>
      </c>
      <c r="AH243" s="65">
        <f t="shared" si="484"/>
        <v>1.2033244387825732E+34</v>
      </c>
      <c r="AI243" s="65">
        <f t="shared" si="484"/>
        <v>6.4938304405566298E+35</v>
      </c>
      <c r="AJ243" s="65">
        <f t="shared" si="484"/>
        <v>3.3097569511589339E+37</v>
      </c>
      <c r="AK243" s="65">
        <f t="shared" si="484"/>
        <v>1.5981248368193717E+39</v>
      </c>
      <c r="AL243" s="65">
        <f t="shared" si="484"/>
        <v>7.3307674224861967E+40</v>
      </c>
      <c r="AM243" s="65">
        <f t="shared" si="405"/>
        <v>1</v>
      </c>
      <c r="AN243" s="65">
        <f t="shared" si="400"/>
        <v>1.3888888888888889E-3</v>
      </c>
      <c r="AO243" s="65">
        <f t="shared" ref="AO243:BH243" si="485">AN243+1/((FACT($B$4-1-AO$10))*(($B$5*$P243)^AO$10))</f>
        <v>1.3979824433774674E-3</v>
      </c>
      <c r="AP243" s="65">
        <f t="shared" si="485"/>
        <v>1.3980320590174095E-3</v>
      </c>
      <c r="AQ243" s="65">
        <f t="shared" si="485"/>
        <v>1.3980322755850216E-3</v>
      </c>
      <c r="AR243" s="65">
        <f t="shared" si="485"/>
        <v>1.3980322762939946E-3</v>
      </c>
      <c r="AS243" s="65">
        <f t="shared" si="485"/>
        <v>1.398032276295542E-3</v>
      </c>
      <c r="AT243" s="65">
        <f t="shared" si="485"/>
        <v>1.3980322762955437E-3</v>
      </c>
      <c r="AU243" s="65" t="e">
        <f t="shared" si="485"/>
        <v>#NUM!</v>
      </c>
      <c r="AV243" s="65" t="e">
        <f t="shared" si="485"/>
        <v>#NUM!</v>
      </c>
      <c r="AW243" s="65" t="e">
        <f t="shared" si="485"/>
        <v>#NUM!</v>
      </c>
      <c r="AX243" s="65" t="e">
        <f t="shared" si="485"/>
        <v>#NUM!</v>
      </c>
      <c r="AY243" s="65" t="e">
        <f t="shared" si="485"/>
        <v>#NUM!</v>
      </c>
      <c r="AZ243" s="65" t="e">
        <f t="shared" si="485"/>
        <v>#NUM!</v>
      </c>
      <c r="BA243" s="65" t="e">
        <f t="shared" si="485"/>
        <v>#NUM!</v>
      </c>
      <c r="BB243" s="65" t="e">
        <f t="shared" si="485"/>
        <v>#NUM!</v>
      </c>
      <c r="BC243" s="65" t="e">
        <f t="shared" si="485"/>
        <v>#NUM!</v>
      </c>
      <c r="BD243" s="65" t="e">
        <f t="shared" si="485"/>
        <v>#NUM!</v>
      </c>
      <c r="BE243" s="65" t="e">
        <f t="shared" si="485"/>
        <v>#NUM!</v>
      </c>
      <c r="BF243" s="65" t="e">
        <f t="shared" si="485"/>
        <v>#NUM!</v>
      </c>
      <c r="BG243" s="65" t="e">
        <f t="shared" si="485"/>
        <v>#NUM!</v>
      </c>
      <c r="BH243" s="65" t="e">
        <f t="shared" si="485"/>
        <v>#NUM!</v>
      </c>
      <c r="BI243" s="5">
        <f t="shared" si="407"/>
        <v>7.8483325515888849</v>
      </c>
    </row>
    <row r="244" spans="4:61" s="1" customFormat="1">
      <c r="D244" s="5"/>
      <c r="E244" s="5"/>
      <c r="F244" s="5"/>
      <c r="G244" s="5"/>
      <c r="H244" s="5"/>
      <c r="O244" s="3"/>
      <c r="P244" s="65">
        <v>116.5</v>
      </c>
      <c r="Q244" s="65">
        <f t="shared" si="402"/>
        <v>0</v>
      </c>
      <c r="R244" s="65">
        <f t="shared" si="403"/>
        <v>1</v>
      </c>
      <c r="S244" s="65">
        <f t="shared" ref="S244:AL244" si="486">R244+(($B$5*$P244)^S$10)/FACT(S$10)</f>
        <v>921.35</v>
      </c>
      <c r="T244" s="65">
        <f t="shared" si="486"/>
        <v>424443.41125</v>
      </c>
      <c r="U244" s="65">
        <f t="shared" si="486"/>
        <v>130353953.10172917</v>
      </c>
      <c r="V244" s="65">
        <f t="shared" si="486"/>
        <v>30025510014.009857</v>
      </c>
      <c r="W244" s="65">
        <f t="shared" si="486"/>
        <v>5532826886145.3691</v>
      </c>
      <c r="X244" s="65">
        <f t="shared" si="486"/>
        <v>849616701306561.37</v>
      </c>
      <c r="Y244" s="65">
        <f t="shared" si="486"/>
        <v>1.1182855867599656E+17</v>
      </c>
      <c r="Z244" s="65">
        <f t="shared" si="486"/>
        <v>1.2879262214476739E+19</v>
      </c>
      <c r="AA244" s="65">
        <f t="shared" si="486"/>
        <v>1.3184912138940559E+21</v>
      </c>
      <c r="AB244" s="65">
        <f t="shared" si="486"/>
        <v>1.2148048718672414E+23</v>
      </c>
      <c r="AC244" s="65">
        <f t="shared" si="486"/>
        <v>1.0175216213877104E+25</v>
      </c>
      <c r="AD244" s="65">
        <f t="shared" si="486"/>
        <v>7.812548558855014E+26</v>
      </c>
      <c r="AE244" s="65">
        <f t="shared" si="486"/>
        <v>5.5370727653714689E+28</v>
      </c>
      <c r="AF244" s="65">
        <f t="shared" si="486"/>
        <v>3.644043676902435E+30</v>
      </c>
      <c r="AG244" s="65">
        <f t="shared" si="486"/>
        <v>2.2383305359963976E+32</v>
      </c>
      <c r="AH244" s="65">
        <f t="shared" si="486"/>
        <v>1.2889517758749098E+34</v>
      </c>
      <c r="AI244" s="65">
        <f t="shared" si="486"/>
        <v>6.9858733648723747E+35</v>
      </c>
      <c r="AJ244" s="65">
        <f t="shared" si="486"/>
        <v>3.5758697751307474E+37</v>
      </c>
      <c r="AK244" s="65">
        <f t="shared" si="486"/>
        <v>1.7340519935555078E+39</v>
      </c>
      <c r="AL244" s="65">
        <f t="shared" si="486"/>
        <v>7.9885263733225293E+40</v>
      </c>
      <c r="AM244" s="65">
        <f t="shared" si="405"/>
        <v>1</v>
      </c>
      <c r="AN244" s="65">
        <f t="shared" si="400"/>
        <v>1.3888888888888889E-3</v>
      </c>
      <c r="AO244" s="65">
        <f t="shared" ref="AO244:BH244" si="487">AN244+1/((FACT($B$4-1-AO$10))*(($B$5*$P244)^AO$10))</f>
        <v>1.3979434152466151E-3</v>
      </c>
      <c r="AP244" s="65">
        <f t="shared" si="487"/>
        <v>1.3979926059151527E-3</v>
      </c>
      <c r="AQ244" s="65">
        <f t="shared" si="487"/>
        <v>1.3979928197062909E-3</v>
      </c>
      <c r="AR244" s="65">
        <f t="shared" si="487"/>
        <v>1.3979928204031708E-3</v>
      </c>
      <c r="AS244" s="65">
        <f t="shared" si="487"/>
        <v>1.3979928204046852E-3</v>
      </c>
      <c r="AT244" s="65">
        <f t="shared" si="487"/>
        <v>1.3979928204046869E-3</v>
      </c>
      <c r="AU244" s="65" t="e">
        <f t="shared" si="487"/>
        <v>#NUM!</v>
      </c>
      <c r="AV244" s="65" t="e">
        <f t="shared" si="487"/>
        <v>#NUM!</v>
      </c>
      <c r="AW244" s="65" t="e">
        <f t="shared" si="487"/>
        <v>#NUM!</v>
      </c>
      <c r="AX244" s="65" t="e">
        <f t="shared" si="487"/>
        <v>#NUM!</v>
      </c>
      <c r="AY244" s="65" t="e">
        <f t="shared" si="487"/>
        <v>#NUM!</v>
      </c>
      <c r="AZ244" s="65" t="e">
        <f t="shared" si="487"/>
        <v>#NUM!</v>
      </c>
      <c r="BA244" s="65" t="e">
        <f t="shared" si="487"/>
        <v>#NUM!</v>
      </c>
      <c r="BB244" s="65" t="e">
        <f t="shared" si="487"/>
        <v>#NUM!</v>
      </c>
      <c r="BC244" s="65" t="e">
        <f t="shared" si="487"/>
        <v>#NUM!</v>
      </c>
      <c r="BD244" s="65" t="e">
        <f t="shared" si="487"/>
        <v>#NUM!</v>
      </c>
      <c r="BE244" s="65" t="e">
        <f t="shared" si="487"/>
        <v>#NUM!</v>
      </c>
      <c r="BF244" s="65" t="e">
        <f t="shared" si="487"/>
        <v>#NUM!</v>
      </c>
      <c r="BG244" s="65" t="e">
        <f t="shared" si="487"/>
        <v>#NUM!</v>
      </c>
      <c r="BH244" s="65" t="e">
        <f t="shared" si="487"/>
        <v>#NUM!</v>
      </c>
      <c r="BI244" s="5">
        <f t="shared" si="407"/>
        <v>7.8485540569843675</v>
      </c>
    </row>
    <row r="245" spans="4:61" s="1" customFormat="1">
      <c r="D245" s="5"/>
      <c r="E245" s="5"/>
      <c r="F245" s="5"/>
      <c r="G245" s="5"/>
      <c r="H245" s="5"/>
      <c r="O245" s="3"/>
      <c r="P245" s="66">
        <v>117</v>
      </c>
      <c r="Q245" s="65">
        <f t="shared" si="402"/>
        <v>0</v>
      </c>
      <c r="R245" s="65">
        <f t="shared" si="403"/>
        <v>1</v>
      </c>
      <c r="S245" s="65">
        <f t="shared" ref="S245:AL245" si="488">R245+(($B$5*$P245)^S$10)/FACT(S$10)</f>
        <v>925.30000000000007</v>
      </c>
      <c r="T245" s="65">
        <f t="shared" si="488"/>
        <v>428090.54500000004</v>
      </c>
      <c r="U245" s="65">
        <f t="shared" si="488"/>
        <v>132037702.52950004</v>
      </c>
      <c r="V245" s="65">
        <f t="shared" si="488"/>
        <v>30543728791.847843</v>
      </c>
      <c r="W245" s="65">
        <f t="shared" si="488"/>
        <v>5652448943563.2373</v>
      </c>
      <c r="X245" s="65">
        <f t="shared" si="488"/>
        <v>871706947279095.87</v>
      </c>
      <c r="Y245" s="65">
        <f t="shared" si="488"/>
        <v>1.1522801734892664E+17</v>
      </c>
      <c r="Z245" s="65">
        <f t="shared" si="488"/>
        <v>1.332767023037928E+19</v>
      </c>
      <c r="AA245" s="65">
        <f t="shared" si="488"/>
        <v>1.3702454855085969E+21</v>
      </c>
      <c r="AB245" s="65">
        <f t="shared" si="488"/>
        <v>1.2679015915167424E+23</v>
      </c>
      <c r="AC245" s="65">
        <f t="shared" si="488"/>
        <v>1.0665483450209575E+25</v>
      </c>
      <c r="AD245" s="65">
        <f t="shared" si="488"/>
        <v>8.224083341939445E+26</v>
      </c>
      <c r="AE245" s="65">
        <f t="shared" si="488"/>
        <v>5.8537325022073505E+28</v>
      </c>
      <c r="AF245" s="65">
        <f t="shared" si="488"/>
        <v>3.8689585746368647E+30</v>
      </c>
      <c r="AG245" s="65">
        <f t="shared" si="488"/>
        <v>2.3866711597590029E+32</v>
      </c>
      <c r="AH245" s="65">
        <f t="shared" si="488"/>
        <v>1.3802663171350136E+34</v>
      </c>
      <c r="AI245" s="65">
        <f t="shared" si="488"/>
        <v>7.5128510752325649E+35</v>
      </c>
      <c r="AJ245" s="65">
        <f t="shared" si="488"/>
        <v>3.8621008624993649E+37</v>
      </c>
      <c r="AK245" s="65">
        <f t="shared" si="488"/>
        <v>1.880883400582777E+39</v>
      </c>
      <c r="AL245" s="65">
        <f t="shared" si="488"/>
        <v>8.7021039844911738E+40</v>
      </c>
      <c r="AM245" s="65">
        <f t="shared" si="405"/>
        <v>1</v>
      </c>
      <c r="AN245" s="65">
        <f t="shared" si="400"/>
        <v>1.3888888888888889E-3</v>
      </c>
      <c r="AO245" s="65">
        <f t="shared" ref="AO245:BH245" si="489">AN245+1/((FACT($B$4-1-AO$10))*(($B$5*$P245)^AO$10))</f>
        <v>1.3979047206895308E-3</v>
      </c>
      <c r="AP245" s="65">
        <f t="shared" si="489"/>
        <v>1.3979534918233652E-3</v>
      </c>
      <c r="AQ245" s="65">
        <f t="shared" si="489"/>
        <v>1.3979537028852881E-3</v>
      </c>
      <c r="AR245" s="65">
        <f t="shared" si="489"/>
        <v>1.3979537035703317E-3</v>
      </c>
      <c r="AS245" s="65">
        <f t="shared" si="489"/>
        <v>1.397953703571814E-3</v>
      </c>
      <c r="AT245" s="65">
        <f t="shared" si="489"/>
        <v>1.3979537035718156E-3</v>
      </c>
      <c r="AU245" s="65" t="e">
        <f t="shared" si="489"/>
        <v>#NUM!</v>
      </c>
      <c r="AV245" s="65" t="e">
        <f t="shared" si="489"/>
        <v>#NUM!</v>
      </c>
      <c r="AW245" s="65" t="e">
        <f t="shared" si="489"/>
        <v>#NUM!</v>
      </c>
      <c r="AX245" s="65" t="e">
        <f t="shared" si="489"/>
        <v>#NUM!</v>
      </c>
      <c r="AY245" s="65" t="e">
        <f t="shared" si="489"/>
        <v>#NUM!</v>
      </c>
      <c r="AZ245" s="65" t="e">
        <f t="shared" si="489"/>
        <v>#NUM!</v>
      </c>
      <c r="BA245" s="65" t="e">
        <f t="shared" si="489"/>
        <v>#NUM!</v>
      </c>
      <c r="BB245" s="65" t="e">
        <f t="shared" si="489"/>
        <v>#NUM!</v>
      </c>
      <c r="BC245" s="65" t="e">
        <f t="shared" si="489"/>
        <v>#NUM!</v>
      </c>
      <c r="BD245" s="65" t="e">
        <f t="shared" si="489"/>
        <v>#NUM!</v>
      </c>
      <c r="BE245" s="65" t="e">
        <f t="shared" si="489"/>
        <v>#NUM!</v>
      </c>
      <c r="BF245" s="65" t="e">
        <f t="shared" si="489"/>
        <v>#NUM!</v>
      </c>
      <c r="BG245" s="65" t="e">
        <f t="shared" si="489"/>
        <v>#NUM!</v>
      </c>
      <c r="BH245" s="65" t="e">
        <f t="shared" si="489"/>
        <v>#NUM!</v>
      </c>
      <c r="BI245" s="5">
        <f t="shared" si="407"/>
        <v>7.8487736712509513</v>
      </c>
    </row>
    <row r="246" spans="4:61" s="1" customFormat="1">
      <c r="D246" s="5"/>
      <c r="E246" s="5"/>
      <c r="F246" s="5"/>
      <c r="G246" s="5"/>
      <c r="H246" s="5"/>
      <c r="O246" s="3"/>
      <c r="P246" s="65">
        <v>117.5</v>
      </c>
      <c r="Q246" s="65">
        <f t="shared" si="402"/>
        <v>0</v>
      </c>
      <c r="R246" s="65">
        <f t="shared" si="403"/>
        <v>1</v>
      </c>
      <c r="S246" s="65">
        <f t="shared" ref="S246:AL246" si="490">R246+(($B$5*$P246)^S$10)/FACT(S$10)</f>
        <v>929.25</v>
      </c>
      <c r="T246" s="65">
        <f t="shared" si="490"/>
        <v>431753.28125</v>
      </c>
      <c r="U246" s="65">
        <f t="shared" si="490"/>
        <v>133735888.95052083</v>
      </c>
      <c r="V246" s="65">
        <f t="shared" si="490"/>
        <v>31068626872.700684</v>
      </c>
      <c r="W246" s="65">
        <f t="shared" si="490"/>
        <v>5774131138005.918</v>
      </c>
      <c r="X246" s="65">
        <f t="shared" si="490"/>
        <v>894273760464574</v>
      </c>
      <c r="Y246" s="65">
        <f t="shared" si="490"/>
        <v>1.1871567103509128E+17</v>
      </c>
      <c r="Z246" s="65">
        <f t="shared" si="490"/>
        <v>1.3789679673556621E+19</v>
      </c>
      <c r="AA246" s="65">
        <f t="shared" si="490"/>
        <v>1.4237977169336245E+21</v>
      </c>
      <c r="AB246" s="65">
        <f t="shared" si="490"/>
        <v>1.3230779377559942E+23</v>
      </c>
      <c r="AC246" s="65">
        <f t="shared" si="490"/>
        <v>1.1177132279362557E+25</v>
      </c>
      <c r="AD246" s="65">
        <f t="shared" si="490"/>
        <v>8.6554032634153694E+26</v>
      </c>
      <c r="AE246" s="65">
        <f t="shared" si="490"/>
        <v>6.1870358394665643E+28</v>
      </c>
      <c r="AF246" s="65">
        <f t="shared" si="490"/>
        <v>4.1067076706747975E+30</v>
      </c>
      <c r="AG246" s="65">
        <f t="shared" si="490"/>
        <v>2.5441472334561032E+32</v>
      </c>
      <c r="AH246" s="65">
        <f t="shared" si="490"/>
        <v>1.4776190695236791E+34</v>
      </c>
      <c r="AI246" s="65">
        <f t="shared" si="490"/>
        <v>8.0770786986629502E+35</v>
      </c>
      <c r="AJ246" s="65">
        <f t="shared" si="490"/>
        <v>4.1698754047118218E+37</v>
      </c>
      <c r="AK246" s="65">
        <f t="shared" si="490"/>
        <v>2.0394415758383867E+39</v>
      </c>
      <c r="AL246" s="65">
        <f t="shared" si="490"/>
        <v>9.4759680292225643E+40</v>
      </c>
      <c r="AM246" s="65">
        <f t="shared" si="405"/>
        <v>1</v>
      </c>
      <c r="AN246" s="65">
        <f t="shared" si="400"/>
        <v>1.3888888888888889E-3</v>
      </c>
      <c r="AO246" s="65">
        <f t="shared" ref="AO246:BH246" si="491">AN246+1/((FACT($B$4-1-AO$10))*(($B$5*$P246)^AO$10))</f>
        <v>1.3978663554478261E-3</v>
      </c>
      <c r="AP246" s="65">
        <f t="shared" si="491"/>
        <v>1.3979147123913162E-3</v>
      </c>
      <c r="AQ246" s="65">
        <f t="shared" si="491"/>
        <v>1.3979149207702809E-3</v>
      </c>
      <c r="AR246" s="65">
        <f t="shared" si="491"/>
        <v>1.3979149214437383E-3</v>
      </c>
      <c r="AS246" s="65">
        <f t="shared" si="491"/>
        <v>1.3979149214451893E-3</v>
      </c>
      <c r="AT246" s="65">
        <f t="shared" si="491"/>
        <v>1.3979149214451909E-3</v>
      </c>
      <c r="AU246" s="65" t="e">
        <f t="shared" si="491"/>
        <v>#NUM!</v>
      </c>
      <c r="AV246" s="65" t="e">
        <f t="shared" si="491"/>
        <v>#NUM!</v>
      </c>
      <c r="AW246" s="65" t="e">
        <f t="shared" si="491"/>
        <v>#NUM!</v>
      </c>
      <c r="AX246" s="65" t="e">
        <f t="shared" si="491"/>
        <v>#NUM!</v>
      </c>
      <c r="AY246" s="65" t="e">
        <f t="shared" si="491"/>
        <v>#NUM!</v>
      </c>
      <c r="AZ246" s="65" t="e">
        <f t="shared" si="491"/>
        <v>#NUM!</v>
      </c>
      <c r="BA246" s="65" t="e">
        <f t="shared" si="491"/>
        <v>#NUM!</v>
      </c>
      <c r="BB246" s="65" t="e">
        <f t="shared" si="491"/>
        <v>#NUM!</v>
      </c>
      <c r="BC246" s="65" t="e">
        <f t="shared" si="491"/>
        <v>#NUM!</v>
      </c>
      <c r="BD246" s="65" t="e">
        <f t="shared" si="491"/>
        <v>#NUM!</v>
      </c>
      <c r="BE246" s="65" t="e">
        <f t="shared" si="491"/>
        <v>#NUM!</v>
      </c>
      <c r="BF246" s="65" t="e">
        <f t="shared" si="491"/>
        <v>#NUM!</v>
      </c>
      <c r="BG246" s="65" t="e">
        <f t="shared" si="491"/>
        <v>#NUM!</v>
      </c>
      <c r="BH246" s="65" t="e">
        <f t="shared" si="491"/>
        <v>#NUM!</v>
      </c>
      <c r="BI246" s="5">
        <f t="shared" si="407"/>
        <v>7.8489914185041618</v>
      </c>
    </row>
    <row r="247" spans="4:61" s="1" customFormat="1">
      <c r="D247" s="5"/>
      <c r="E247" s="5"/>
      <c r="F247" s="5"/>
      <c r="G247" s="5"/>
      <c r="H247" s="5"/>
      <c r="O247" s="3"/>
      <c r="P247" s="66">
        <v>118</v>
      </c>
      <c r="Q247" s="65">
        <f t="shared" si="402"/>
        <v>0</v>
      </c>
      <c r="R247" s="65">
        <f t="shared" si="403"/>
        <v>1</v>
      </c>
      <c r="S247" s="65">
        <f t="shared" ref="S247:AL247" si="492">R247+(($B$5*$P247)^S$10)/FACT(S$10)</f>
        <v>933.2</v>
      </c>
      <c r="T247" s="65">
        <f t="shared" si="492"/>
        <v>435431.62000000005</v>
      </c>
      <c r="U247" s="65">
        <f t="shared" si="492"/>
        <v>135448573.9946667</v>
      </c>
      <c r="V247" s="65">
        <f t="shared" si="492"/>
        <v>31600261404.41074</v>
      </c>
      <c r="W247" s="65">
        <f t="shared" si="492"/>
        <v>5897899965507.1836</v>
      </c>
      <c r="X247" s="65">
        <f t="shared" si="492"/>
        <v>917325330659607.87</v>
      </c>
      <c r="Y247" s="65">
        <f t="shared" si="492"/>
        <v>1.2229341831537973E+17</v>
      </c>
      <c r="Z247" s="65">
        <f t="shared" si="492"/>
        <v>1.4265642653359892E+19</v>
      </c>
      <c r="AA247" s="65">
        <f t="shared" si="492"/>
        <v>1.4792023267543037E+21</v>
      </c>
      <c r="AB247" s="65">
        <f t="shared" si="492"/>
        <v>1.380406000186443E+23</v>
      </c>
      <c r="AC247" s="65">
        <f t="shared" si="492"/>
        <v>1.171099832078045E+25</v>
      </c>
      <c r="AD247" s="65">
        <f t="shared" si="492"/>
        <v>9.1073693059529322E+26</v>
      </c>
      <c r="AE247" s="65">
        <f t="shared" si="492"/>
        <v>6.5377811858772295E+28</v>
      </c>
      <c r="AF247" s="65">
        <f t="shared" si="492"/>
        <v>4.3579640438621009E+30</v>
      </c>
      <c r="AG247" s="65">
        <f t="shared" si="492"/>
        <v>2.711278897420957E+32</v>
      </c>
      <c r="AH247" s="65">
        <f t="shared" si="492"/>
        <v>1.5813810685735425E+34</v>
      </c>
      <c r="AI247" s="65">
        <f t="shared" si="492"/>
        <v>8.6810139318132261E+35</v>
      </c>
      <c r="AJ247" s="65">
        <f t="shared" si="492"/>
        <v>4.5007128304425013E+37</v>
      </c>
      <c r="AK247" s="65">
        <f t="shared" si="492"/>
        <v>2.2106071749708132E+39</v>
      </c>
      <c r="AL247" s="65">
        <f t="shared" si="492"/>
        <v>1.0314922535009117E+41</v>
      </c>
      <c r="AM247" s="65">
        <f t="shared" si="405"/>
        <v>1</v>
      </c>
      <c r="AN247" s="65">
        <f t="shared" si="400"/>
        <v>1.3888888888888889E-3</v>
      </c>
      <c r="AO247" s="65">
        <f t="shared" ref="AO247:BH247" si="493">AN247+1/((FACT($B$4-1-AO$10))*(($B$5*$P247)^AO$10))</f>
        <v>1.3978283153352881E-3</v>
      </c>
      <c r="AP247" s="65">
        <f t="shared" si="493"/>
        <v>1.3978762633424025E-3</v>
      </c>
      <c r="AQ247" s="65">
        <f t="shared" si="493"/>
        <v>1.3978764690836902E-3</v>
      </c>
      <c r="AR247" s="65">
        <f t="shared" si="493"/>
        <v>1.3978764697458056E-3</v>
      </c>
      <c r="AS247" s="65">
        <f t="shared" si="493"/>
        <v>1.3978764697472261E-3</v>
      </c>
      <c r="AT247" s="65">
        <f t="shared" si="493"/>
        <v>1.3978764697472276E-3</v>
      </c>
      <c r="AU247" s="65" t="e">
        <f t="shared" si="493"/>
        <v>#NUM!</v>
      </c>
      <c r="AV247" s="65" t="e">
        <f t="shared" si="493"/>
        <v>#NUM!</v>
      </c>
      <c r="AW247" s="65" t="e">
        <f t="shared" si="493"/>
        <v>#NUM!</v>
      </c>
      <c r="AX247" s="65" t="e">
        <f t="shared" si="493"/>
        <v>#NUM!</v>
      </c>
      <c r="AY247" s="65" t="e">
        <f t="shared" si="493"/>
        <v>#NUM!</v>
      </c>
      <c r="AZ247" s="65" t="e">
        <f t="shared" si="493"/>
        <v>#NUM!</v>
      </c>
      <c r="BA247" s="65" t="e">
        <f t="shared" si="493"/>
        <v>#NUM!</v>
      </c>
      <c r="BB247" s="65" t="e">
        <f t="shared" si="493"/>
        <v>#NUM!</v>
      </c>
      <c r="BC247" s="65" t="e">
        <f t="shared" si="493"/>
        <v>#NUM!</v>
      </c>
      <c r="BD247" s="65" t="e">
        <f t="shared" si="493"/>
        <v>#NUM!</v>
      </c>
      <c r="BE247" s="65" t="e">
        <f t="shared" si="493"/>
        <v>#NUM!</v>
      </c>
      <c r="BF247" s="65" t="e">
        <f t="shared" si="493"/>
        <v>#NUM!</v>
      </c>
      <c r="BG247" s="65" t="e">
        <f t="shared" si="493"/>
        <v>#NUM!</v>
      </c>
      <c r="BH247" s="65" t="e">
        <f t="shared" si="493"/>
        <v>#NUM!</v>
      </c>
      <c r="BI247" s="5">
        <f t="shared" si="407"/>
        <v>7.8492073224512362</v>
      </c>
    </row>
    <row r="248" spans="4:61" s="1" customFormat="1">
      <c r="D248" s="5"/>
      <c r="E248" s="5"/>
      <c r="F248" s="5"/>
      <c r="G248" s="5"/>
      <c r="H248" s="5"/>
      <c r="O248" s="3"/>
      <c r="P248" s="65">
        <v>118.5</v>
      </c>
      <c r="Q248" s="65">
        <f t="shared" si="402"/>
        <v>0</v>
      </c>
      <c r="R248" s="65">
        <f t="shared" si="403"/>
        <v>1</v>
      </c>
      <c r="S248" s="65">
        <f t="shared" ref="S248:AL248" si="494">R248+(($B$5*$P248)^S$10)/FACT(S$10)</f>
        <v>937.15000000000009</v>
      </c>
      <c r="T248" s="65">
        <f t="shared" si="494"/>
        <v>439125.56125000009</v>
      </c>
      <c r="U248" s="65">
        <f t="shared" si="494"/>
        <v>137175819.29181254</v>
      </c>
      <c r="V248" s="65">
        <f t="shared" si="494"/>
        <v>32138689778.258347</v>
      </c>
      <c r="W248" s="65">
        <f t="shared" si="494"/>
        <v>6023782148315.5625</v>
      </c>
      <c r="X248" s="65">
        <f t="shared" si="494"/>
        <v>940869952766598.5</v>
      </c>
      <c r="Y248" s="65">
        <f t="shared" si="494"/>
        <v>1.2596319032766741E+17</v>
      </c>
      <c r="Z248" s="65">
        <f t="shared" si="494"/>
        <v>1.4755918842698093E+19</v>
      </c>
      <c r="AA248" s="65">
        <f t="shared" si="494"/>
        <v>1.5365151392834288E+21</v>
      </c>
      <c r="AB248" s="65">
        <f t="shared" si="494"/>
        <v>1.4399600456084244E+23</v>
      </c>
      <c r="AC248" s="65">
        <f t="shared" si="494"/>
        <v>1.226794609746925E+25</v>
      </c>
      <c r="AD248" s="65">
        <f t="shared" si="494"/>
        <v>9.5808760272048637E+26</v>
      </c>
      <c r="AE248" s="65">
        <f t="shared" si="494"/>
        <v>6.9068016183307997E+28</v>
      </c>
      <c r="AF248" s="65">
        <f t="shared" si="494"/>
        <v>4.6234329905202362E+30</v>
      </c>
      <c r="AG248" s="65">
        <f t="shared" si="494"/>
        <v>2.8886135103888798E+32</v>
      </c>
      <c r="AH248" s="65">
        <f t="shared" si="494"/>
        <v>1.6919444287350104E+34</v>
      </c>
      <c r="AI248" s="65">
        <f t="shared" si="494"/>
        <v>9.3272651580662934E+35</v>
      </c>
      <c r="AJ248" s="65">
        <f t="shared" si="494"/>
        <v>4.8562325960405136E+37</v>
      </c>
      <c r="AK248" s="65">
        <f t="shared" si="494"/>
        <v>2.3953228270162423E+39</v>
      </c>
      <c r="AL248" s="65">
        <f t="shared" si="494"/>
        <v>1.1224131498018736E+41</v>
      </c>
      <c r="AM248" s="65">
        <f t="shared" si="405"/>
        <v>1</v>
      </c>
      <c r="AN248" s="65">
        <f t="shared" si="400"/>
        <v>1.3888888888888889E-3</v>
      </c>
      <c r="AO248" s="65">
        <f t="shared" ref="AO248:BH248" si="495">AN248+1/((FACT($B$4-1-AO$10))*(($B$5*$P248)^AO$10))</f>
        <v>1.3977905962363581E-3</v>
      </c>
      <c r="AP248" s="65">
        <f t="shared" si="495"/>
        <v>1.3978381404725782E-3</v>
      </c>
      <c r="AQ248" s="65">
        <f t="shared" si="495"/>
        <v>1.3978383436205192E-3</v>
      </c>
      <c r="AR248" s="65">
        <f t="shared" si="495"/>
        <v>1.3978383442715301E-3</v>
      </c>
      <c r="AS248" s="65">
        <f t="shared" si="495"/>
        <v>1.3978383442729209E-3</v>
      </c>
      <c r="AT248" s="65">
        <f t="shared" si="495"/>
        <v>1.3978383442729224E-3</v>
      </c>
      <c r="AU248" s="65" t="e">
        <f t="shared" si="495"/>
        <v>#NUM!</v>
      </c>
      <c r="AV248" s="65" t="e">
        <f t="shared" si="495"/>
        <v>#NUM!</v>
      </c>
      <c r="AW248" s="65" t="e">
        <f t="shared" si="495"/>
        <v>#NUM!</v>
      </c>
      <c r="AX248" s="65" t="e">
        <f t="shared" si="495"/>
        <v>#NUM!</v>
      </c>
      <c r="AY248" s="65" t="e">
        <f t="shared" si="495"/>
        <v>#NUM!</v>
      </c>
      <c r="AZ248" s="65" t="e">
        <f t="shared" si="495"/>
        <v>#NUM!</v>
      </c>
      <c r="BA248" s="65" t="e">
        <f t="shared" si="495"/>
        <v>#NUM!</v>
      </c>
      <c r="BB248" s="65" t="e">
        <f t="shared" si="495"/>
        <v>#NUM!</v>
      </c>
      <c r="BC248" s="65" t="e">
        <f t="shared" si="495"/>
        <v>#NUM!</v>
      </c>
      <c r="BD248" s="65" t="e">
        <f t="shared" si="495"/>
        <v>#NUM!</v>
      </c>
      <c r="BE248" s="65" t="e">
        <f t="shared" si="495"/>
        <v>#NUM!</v>
      </c>
      <c r="BF248" s="65" t="e">
        <f t="shared" si="495"/>
        <v>#NUM!</v>
      </c>
      <c r="BG248" s="65" t="e">
        <f t="shared" si="495"/>
        <v>#NUM!</v>
      </c>
      <c r="BH248" s="65" t="e">
        <f t="shared" si="495"/>
        <v>#NUM!</v>
      </c>
      <c r="BI248" s="5">
        <f t="shared" si="407"/>
        <v>7.8494214063997223</v>
      </c>
    </row>
    <row r="249" spans="4:61" s="1" customFormat="1">
      <c r="D249" s="5"/>
      <c r="E249" s="5"/>
      <c r="F249" s="5"/>
      <c r="G249" s="5"/>
      <c r="H249" s="5"/>
      <c r="O249" s="3"/>
      <c r="P249" s="66">
        <v>119</v>
      </c>
      <c r="Q249" s="65">
        <f t="shared" si="402"/>
        <v>0</v>
      </c>
      <c r="R249" s="65">
        <f t="shared" si="403"/>
        <v>1</v>
      </c>
      <c r="S249" s="65">
        <f t="shared" ref="S249:AL249" si="496">R249+(($B$5*$P249)^S$10)/FACT(S$10)</f>
        <v>941.1</v>
      </c>
      <c r="T249" s="65">
        <f t="shared" si="496"/>
        <v>442835.10499999998</v>
      </c>
      <c r="U249" s="65">
        <f t="shared" si="496"/>
        <v>138917686.47183332</v>
      </c>
      <c r="V249" s="65">
        <f t="shared" si="496"/>
        <v>32683969628.961838</v>
      </c>
      <c r="W249" s="65">
        <f t="shared" si="496"/>
        <v>6151804635855.9326</v>
      </c>
      <c r="X249" s="65">
        <f t="shared" si="496"/>
        <v>964916027689185.12</v>
      </c>
      <c r="Y249" s="65">
        <f t="shared" si="496"/>
        <v>1.297269511837513E+17</v>
      </c>
      <c r="Z249" s="65">
        <f t="shared" si="496"/>
        <v>1.5260875607460499E+19</v>
      </c>
      <c r="AA249" s="65">
        <f t="shared" si="496"/>
        <v>1.5957934146925463E+21</v>
      </c>
      <c r="AB249" s="65">
        <f t="shared" si="496"/>
        <v>1.5018165741408146E+23</v>
      </c>
      <c r="AC249" s="65">
        <f t="shared" si="496"/>
        <v>1.2848869907034581E+25</v>
      </c>
      <c r="AD249" s="65">
        <f t="shared" si="496"/>
        <v>1.0076852718627208E+27</v>
      </c>
      <c r="AE249" s="65">
        <f t="shared" si="496"/>
        <v>7.2949662308673539E+28</v>
      </c>
      <c r="AF249" s="65">
        <f t="shared" si="496"/>
        <v>4.9038534203305197E+30</v>
      </c>
      <c r="AG249" s="65">
        <f t="shared" si="496"/>
        <v>3.0767269494808636E+32</v>
      </c>
      <c r="AH249" s="65">
        <f t="shared" si="496"/>
        <v>1.8097234439963288E+34</v>
      </c>
      <c r="AI249" s="65">
        <f t="shared" si="496"/>
        <v>1.001859998939304E+36</v>
      </c>
      <c r="AJ249" s="65">
        <f t="shared" si="496"/>
        <v>5.2381603049263212E+37</v>
      </c>
      <c r="AK249" s="65">
        <f t="shared" si="496"/>
        <v>2.5945972052392367E+39</v>
      </c>
      <c r="AL249" s="65">
        <f t="shared" si="496"/>
        <v>1.2209144158617893E+41</v>
      </c>
      <c r="AM249" s="65">
        <f t="shared" si="405"/>
        <v>1</v>
      </c>
      <c r="AN249" s="65">
        <f t="shared" si="400"/>
        <v>1.3888888888888889E-3</v>
      </c>
      <c r="AO249" s="65">
        <f t="shared" ref="AO249:BH249" si="497">AN249+1/((FACT($B$4-1-AO$10))*(($B$5*$P249)^AO$10))</f>
        <v>1.397753194104646E-3</v>
      </c>
      <c r="AP249" s="65">
        <f t="shared" si="497"/>
        <v>1.3978003396488208E-3</v>
      </c>
      <c r="AQ249" s="65">
        <f t="shared" si="497"/>
        <v>1.3978005402468176E-3</v>
      </c>
      <c r="AR249" s="65">
        <f t="shared" si="497"/>
        <v>1.3978005408869559E-3</v>
      </c>
      <c r="AS249" s="65">
        <f t="shared" si="497"/>
        <v>1.3978005408883177E-3</v>
      </c>
      <c r="AT249" s="65">
        <f t="shared" si="497"/>
        <v>1.3978005408883192E-3</v>
      </c>
      <c r="AU249" s="65" t="e">
        <f t="shared" si="497"/>
        <v>#NUM!</v>
      </c>
      <c r="AV249" s="65" t="e">
        <f t="shared" si="497"/>
        <v>#NUM!</v>
      </c>
      <c r="AW249" s="65" t="e">
        <f t="shared" si="497"/>
        <v>#NUM!</v>
      </c>
      <c r="AX249" s="65" t="e">
        <f t="shared" si="497"/>
        <v>#NUM!</v>
      </c>
      <c r="AY249" s="65" t="e">
        <f t="shared" si="497"/>
        <v>#NUM!</v>
      </c>
      <c r="AZ249" s="65" t="e">
        <f t="shared" si="497"/>
        <v>#NUM!</v>
      </c>
      <c r="BA249" s="65" t="e">
        <f t="shared" si="497"/>
        <v>#NUM!</v>
      </c>
      <c r="BB249" s="65" t="e">
        <f t="shared" si="497"/>
        <v>#NUM!</v>
      </c>
      <c r="BC249" s="65" t="e">
        <f t="shared" si="497"/>
        <v>#NUM!</v>
      </c>
      <c r="BD249" s="65" t="e">
        <f t="shared" si="497"/>
        <v>#NUM!</v>
      </c>
      <c r="BE249" s="65" t="e">
        <f t="shared" si="497"/>
        <v>#NUM!</v>
      </c>
      <c r="BF249" s="65" t="e">
        <f t="shared" si="497"/>
        <v>#NUM!</v>
      </c>
      <c r="BG249" s="65" t="e">
        <f t="shared" si="497"/>
        <v>#NUM!</v>
      </c>
      <c r="BH249" s="65" t="e">
        <f t="shared" si="497"/>
        <v>#NUM!</v>
      </c>
      <c r="BI249" s="5">
        <f t="shared" si="407"/>
        <v>7.8496336932658801</v>
      </c>
    </row>
    <row r="250" spans="4:61" s="1" customFormat="1">
      <c r="D250" s="5"/>
      <c r="E250" s="5"/>
      <c r="F250" s="5"/>
      <c r="G250" s="5"/>
      <c r="H250" s="5"/>
      <c r="O250" s="3"/>
      <c r="P250" s="65">
        <v>119.5</v>
      </c>
      <c r="Q250" s="65">
        <f t="shared" si="402"/>
        <v>0</v>
      </c>
      <c r="R250" s="65">
        <f t="shared" si="403"/>
        <v>1</v>
      </c>
      <c r="S250" s="65">
        <f t="shared" ref="S250:AL250" si="498">R250+(($B$5*$P250)^S$10)/FACT(S$10)</f>
        <v>945.05000000000007</v>
      </c>
      <c r="T250" s="65">
        <f t="shared" si="498"/>
        <v>446560.25125000003</v>
      </c>
      <c r="U250" s="65">
        <f t="shared" si="498"/>
        <v>140674237.16460419</v>
      </c>
      <c r="V250" s="65">
        <f t="shared" si="498"/>
        <v>33236158834.677608</v>
      </c>
      <c r="W250" s="65">
        <f t="shared" si="498"/>
        <v>6281994605691.1094</v>
      </c>
      <c r="X250" s="65">
        <f t="shared" si="498"/>
        <v>989472063231493.37</v>
      </c>
      <c r="Y250" s="65">
        <f t="shared" si="498"/>
        <v>1.3358669838982987E+17</v>
      </c>
      <c r="Z250" s="65">
        <f t="shared" si="498"/>
        <v>1.5780888137592982E+19</v>
      </c>
      <c r="AA250" s="65">
        <f t="shared" si="498"/>
        <v>1.6570958796575636E+21</v>
      </c>
      <c r="AB250" s="65">
        <f t="shared" si="498"/>
        <v>1.5660543765410041E+23</v>
      </c>
      <c r="AC250" s="65">
        <f t="shared" si="498"/>
        <v>1.3454694715123442E+25</v>
      </c>
      <c r="AD250" s="65">
        <f t="shared" si="498"/>
        <v>1.0596264599147012E+27</v>
      </c>
      <c r="AE250" s="65">
        <f t="shared" si="498"/>
        <v>7.7031815301196358E+28</v>
      </c>
      <c r="AF250" s="65">
        <f t="shared" si="498"/>
        <v>5.1999993064163353E+30</v>
      </c>
      <c r="AG250" s="65">
        <f t="shared" si="498"/>
        <v>3.2762249663889948E+32</v>
      </c>
      <c r="AH250" s="65">
        <f t="shared" si="498"/>
        <v>1.9351557409559569E+34</v>
      </c>
      <c r="AI250" s="65">
        <f t="shared" si="498"/>
        <v>1.0757954253238395E+36</v>
      </c>
      <c r="AJ250" s="65">
        <f t="shared" si="498"/>
        <v>5.6483341731128061E+37</v>
      </c>
      <c r="AK250" s="65">
        <f t="shared" si="498"/>
        <v>2.80950934646768E+39</v>
      </c>
      <c r="AL250" s="65">
        <f t="shared" si="498"/>
        <v>1.3275921933504476E+41</v>
      </c>
      <c r="AM250" s="65">
        <f t="shared" si="405"/>
        <v>1</v>
      </c>
      <c r="AN250" s="65">
        <f t="shared" si="400"/>
        <v>1.3888888888888889E-3</v>
      </c>
      <c r="AO250" s="65">
        <f t="shared" ref="AO250:BH250" si="499">AN250+1/((FACT($B$4-1-AO$10))*(($B$5*$P250)^AO$10))</f>
        <v>1.397716104961484E-3</v>
      </c>
      <c r="AP250" s="65">
        <f t="shared" si="499"/>
        <v>1.3977628568076393E-3</v>
      </c>
      <c r="AQ250" s="65">
        <f t="shared" si="499"/>
        <v>1.3977630548981902E-3</v>
      </c>
      <c r="AR250" s="65">
        <f t="shared" si="499"/>
        <v>1.3977630555276818E-3</v>
      </c>
      <c r="AS250" s="65">
        <f t="shared" si="499"/>
        <v>1.3977630555290154E-3</v>
      </c>
      <c r="AT250" s="65">
        <f t="shared" si="499"/>
        <v>1.3977630555290169E-3</v>
      </c>
      <c r="AU250" s="65" t="e">
        <f t="shared" si="499"/>
        <v>#NUM!</v>
      </c>
      <c r="AV250" s="65" t="e">
        <f t="shared" si="499"/>
        <v>#NUM!</v>
      </c>
      <c r="AW250" s="65" t="e">
        <f t="shared" si="499"/>
        <v>#NUM!</v>
      </c>
      <c r="AX250" s="65" t="e">
        <f t="shared" si="499"/>
        <v>#NUM!</v>
      </c>
      <c r="AY250" s="65" t="e">
        <f t="shared" si="499"/>
        <v>#NUM!</v>
      </c>
      <c r="AZ250" s="65" t="e">
        <f t="shared" si="499"/>
        <v>#NUM!</v>
      </c>
      <c r="BA250" s="65" t="e">
        <f t="shared" si="499"/>
        <v>#NUM!</v>
      </c>
      <c r="BB250" s="65" t="e">
        <f t="shared" si="499"/>
        <v>#NUM!</v>
      </c>
      <c r="BC250" s="65" t="e">
        <f t="shared" si="499"/>
        <v>#NUM!</v>
      </c>
      <c r="BD250" s="65" t="e">
        <f t="shared" si="499"/>
        <v>#NUM!</v>
      </c>
      <c r="BE250" s="65" t="e">
        <f t="shared" si="499"/>
        <v>#NUM!</v>
      </c>
      <c r="BF250" s="65" t="e">
        <f t="shared" si="499"/>
        <v>#NUM!</v>
      </c>
      <c r="BG250" s="65" t="e">
        <f t="shared" si="499"/>
        <v>#NUM!</v>
      </c>
      <c r="BH250" s="65" t="e">
        <f t="shared" si="499"/>
        <v>#NUM!</v>
      </c>
      <c r="BI250" s="5">
        <f t="shared" si="407"/>
        <v>7.8498442055828432</v>
      </c>
    </row>
    <row r="251" spans="4:61" s="1" customFormat="1">
      <c r="D251" s="5"/>
      <c r="E251" s="5"/>
      <c r="F251" s="5"/>
      <c r="G251" s="5"/>
      <c r="H251" s="5"/>
      <c r="O251" s="3"/>
      <c r="P251" s="66">
        <v>120</v>
      </c>
      <c r="Q251" s="65">
        <f t="shared" si="402"/>
        <v>0</v>
      </c>
      <c r="R251" s="65">
        <f t="shared" si="403"/>
        <v>1</v>
      </c>
      <c r="S251" s="65">
        <f t="shared" ref="S251:AL251" si="500">R251+(($B$5*$P251)^S$10)/FACT(S$10)</f>
        <v>949</v>
      </c>
      <c r="T251" s="65">
        <f t="shared" si="500"/>
        <v>450301</v>
      </c>
      <c r="U251" s="65">
        <f t="shared" si="500"/>
        <v>142445533</v>
      </c>
      <c r="V251" s="65">
        <f t="shared" si="500"/>
        <v>33795315517</v>
      </c>
      <c r="W251" s="65">
        <f t="shared" si="500"/>
        <v>6414379464483.4004</v>
      </c>
      <c r="X251" s="65">
        <f t="shared" si="500"/>
        <v>1014546675001174.6</v>
      </c>
      <c r="Y251" s="65">
        <f t="shared" si="500"/>
        <v>1.3754446327054165E+17</v>
      </c>
      <c r="Z251" s="65">
        <f t="shared" si="500"/>
        <v>1.6316339579842085E+19</v>
      </c>
      <c r="AA251" s="65">
        <f t="shared" si="500"/>
        <v>1.7204827585253781E+21</v>
      </c>
      <c r="AB251" s="65">
        <f t="shared" si="500"/>
        <v>1.6327545927456219E+23</v>
      </c>
      <c r="AC251" s="65">
        <f t="shared" si="500"/>
        <v>1.4086377071747553E+25</v>
      </c>
      <c r="AD251" s="65">
        <f t="shared" si="500"/>
        <v>1.1140114044571138E+27</v>
      </c>
      <c r="AE251" s="65">
        <f t="shared" si="500"/>
        <v>8.1323928786097667E+28</v>
      </c>
      <c r="AF251" s="65">
        <f t="shared" si="500"/>
        <v>5.5126811914857591E+30</v>
      </c>
      <c r="AG251" s="65">
        <f t="shared" si="500"/>
        <v>3.4877446019410428E+32</v>
      </c>
      <c r="AH251" s="65">
        <f t="shared" si="500"/>
        <v>2.0687034866099252E+34</v>
      </c>
      <c r="AI251" s="65">
        <f t="shared" si="500"/>
        <v>1.154844144560104E+36</v>
      </c>
      <c r="AJ251" s="65">
        <f t="shared" si="500"/>
        <v>6.0887118588444349E+37</v>
      </c>
      <c r="AK251" s="65">
        <f t="shared" si="500"/>
        <v>3.0412132329464583E+39</v>
      </c>
      <c r="AL251" s="65">
        <f t="shared" si="500"/>
        <v>1.4430867105351631E+41</v>
      </c>
      <c r="AM251" s="65">
        <f t="shared" si="405"/>
        <v>1</v>
      </c>
      <c r="AN251" s="65">
        <f t="shared" si="400"/>
        <v>1.3888888888888889E-3</v>
      </c>
      <c r="AO251" s="65">
        <f t="shared" ref="AO251:BH251" si="501">AN251+1/((FACT($B$4-1-AO$10))*(($B$5*$P251)^AO$10))</f>
        <v>1.3976793248945149E-3</v>
      </c>
      <c r="AP251" s="65">
        <f t="shared" si="501"/>
        <v>1.3977256879536162E-3</v>
      </c>
      <c r="AQ251" s="65">
        <f t="shared" si="501"/>
        <v>1.3977258835783382E-3</v>
      </c>
      <c r="AR251" s="65">
        <f t="shared" si="501"/>
        <v>1.3977258841974037E-3</v>
      </c>
      <c r="AS251" s="65">
        <f t="shared" si="501"/>
        <v>1.3977258841987097E-3</v>
      </c>
      <c r="AT251" s="65">
        <f t="shared" si="501"/>
        <v>1.397725884198711E-3</v>
      </c>
      <c r="AU251" s="65" t="e">
        <f t="shared" si="501"/>
        <v>#NUM!</v>
      </c>
      <c r="AV251" s="65" t="e">
        <f t="shared" si="501"/>
        <v>#NUM!</v>
      </c>
      <c r="AW251" s="65" t="e">
        <f t="shared" si="501"/>
        <v>#NUM!</v>
      </c>
      <c r="AX251" s="65" t="e">
        <f t="shared" si="501"/>
        <v>#NUM!</v>
      </c>
      <c r="AY251" s="65" t="e">
        <f t="shared" si="501"/>
        <v>#NUM!</v>
      </c>
      <c r="AZ251" s="65" t="e">
        <f t="shared" si="501"/>
        <v>#NUM!</v>
      </c>
      <c r="BA251" s="65" t="e">
        <f t="shared" si="501"/>
        <v>#NUM!</v>
      </c>
      <c r="BB251" s="65" t="e">
        <f t="shared" si="501"/>
        <v>#NUM!</v>
      </c>
      <c r="BC251" s="65" t="e">
        <f t="shared" si="501"/>
        <v>#NUM!</v>
      </c>
      <c r="BD251" s="65" t="e">
        <f t="shared" si="501"/>
        <v>#NUM!</v>
      </c>
      <c r="BE251" s="65" t="e">
        <f t="shared" si="501"/>
        <v>#NUM!</v>
      </c>
      <c r="BF251" s="65" t="e">
        <f t="shared" si="501"/>
        <v>#NUM!</v>
      </c>
      <c r="BG251" s="65" t="e">
        <f t="shared" si="501"/>
        <v>#NUM!</v>
      </c>
      <c r="BH251" s="65" t="e">
        <f t="shared" si="501"/>
        <v>#NUM!</v>
      </c>
      <c r="BI251" s="5">
        <f t="shared" si="407"/>
        <v>7.8500529655086</v>
      </c>
    </row>
    <row r="252" spans="4:61" s="1" customFormat="1">
      <c r="D252" s="5"/>
      <c r="E252" s="5"/>
      <c r="F252" s="5"/>
      <c r="G252" s="5"/>
      <c r="H252" s="5"/>
      <c r="O252" s="3"/>
      <c r="P252" s="65">
        <v>120.5</v>
      </c>
      <c r="Q252" s="65">
        <f t="shared" si="402"/>
        <v>0</v>
      </c>
      <c r="R252" s="65">
        <f t="shared" si="403"/>
        <v>1</v>
      </c>
      <c r="S252" s="65">
        <f t="shared" ref="S252:AL252" si="502">R252+(($B$5*$P252)^S$10)/FACT(S$10)</f>
        <v>952.95</v>
      </c>
      <c r="T252" s="65">
        <f t="shared" si="502"/>
        <v>454057.35125000007</v>
      </c>
      <c r="U252" s="65">
        <f t="shared" si="502"/>
        <v>144231635.60789585</v>
      </c>
      <c r="V252" s="65">
        <f t="shared" si="502"/>
        <v>34361498040.961411</v>
      </c>
      <c r="W252" s="65">
        <f t="shared" si="502"/>
        <v>6548986848956.2158</v>
      </c>
      <c r="X252" s="65">
        <f t="shared" si="502"/>
        <v>1040148587316252.6</v>
      </c>
      <c r="Y252" s="65">
        <f t="shared" si="502"/>
        <v>1.4160231139657949E+17</v>
      </c>
      <c r="Z252" s="65">
        <f t="shared" si="502"/>
        <v>1.686762117218135E+19</v>
      </c>
      <c r="AA252" s="65">
        <f t="shared" si="502"/>
        <v>1.7860158050081885E+21</v>
      </c>
      <c r="AB252" s="65">
        <f t="shared" si="502"/>
        <v>1.7020007716527692E+23</v>
      </c>
      <c r="AC252" s="65">
        <f t="shared" si="502"/>
        <v>1.4744906050975076E+25</v>
      </c>
      <c r="AD252" s="65">
        <f t="shared" si="502"/>
        <v>1.1709441853649952E+27</v>
      </c>
      <c r="AE252" s="65">
        <f t="shared" si="502"/>
        <v>8.5835859873286646E+28</v>
      </c>
      <c r="AF252" s="65">
        <f t="shared" si="502"/>
        <v>5.8427477519530745E+30</v>
      </c>
      <c r="AG252" s="65">
        <f t="shared" si="502"/>
        <v>3.7119556612964339E+32</v>
      </c>
      <c r="AH252" s="65">
        <f t="shared" si="502"/>
        <v>2.2108546532044789E+34</v>
      </c>
      <c r="AI252" s="65">
        <f t="shared" si="502"/>
        <v>1.2393362672380994E+36</v>
      </c>
      <c r="AJ252" s="65">
        <f t="shared" si="502"/>
        <v>6.5613776752023029E+37</v>
      </c>
      <c r="AK252" s="65">
        <f t="shared" si="502"/>
        <v>3.2909426514620759E+39</v>
      </c>
      <c r="AL252" s="65">
        <f t="shared" si="502"/>
        <v>1.5680853376547385E+41</v>
      </c>
      <c r="AM252" s="65">
        <f t="shared" si="405"/>
        <v>1</v>
      </c>
      <c r="AN252" s="65">
        <f t="shared" si="400"/>
        <v>1.3888888888888889E-3</v>
      </c>
      <c r="AO252" s="65">
        <f t="shared" ref="AO252:BH252" si="503">AN252+1/((FACT($B$4-1-AO$10))*(($B$5*$P252)^AO$10))</f>
        <v>1.3976428500563172E-3</v>
      </c>
      <c r="AP252" s="65">
        <f t="shared" si="503"/>
        <v>1.3976888291579897E-3</v>
      </c>
      <c r="AQ252" s="65">
        <f t="shared" si="503"/>
        <v>1.3976890223576395E-3</v>
      </c>
      <c r="AR252" s="65">
        <f t="shared" si="503"/>
        <v>1.3976890229664939E-3</v>
      </c>
      <c r="AS252" s="65">
        <f t="shared" si="503"/>
        <v>1.397689022967773E-3</v>
      </c>
      <c r="AT252" s="65">
        <f t="shared" si="503"/>
        <v>1.3976890229677743E-3</v>
      </c>
      <c r="AU252" s="65" t="e">
        <f t="shared" si="503"/>
        <v>#NUM!</v>
      </c>
      <c r="AV252" s="65" t="e">
        <f t="shared" si="503"/>
        <v>#NUM!</v>
      </c>
      <c r="AW252" s="65" t="e">
        <f t="shared" si="503"/>
        <v>#NUM!</v>
      </c>
      <c r="AX252" s="65" t="e">
        <f t="shared" si="503"/>
        <v>#NUM!</v>
      </c>
      <c r="AY252" s="65" t="e">
        <f t="shared" si="503"/>
        <v>#NUM!</v>
      </c>
      <c r="AZ252" s="65" t="e">
        <f t="shared" si="503"/>
        <v>#NUM!</v>
      </c>
      <c r="BA252" s="65" t="e">
        <f t="shared" si="503"/>
        <v>#NUM!</v>
      </c>
      <c r="BB252" s="65" t="e">
        <f t="shared" si="503"/>
        <v>#NUM!</v>
      </c>
      <c r="BC252" s="65" t="e">
        <f t="shared" si="503"/>
        <v>#NUM!</v>
      </c>
      <c r="BD252" s="65" t="e">
        <f t="shared" si="503"/>
        <v>#NUM!</v>
      </c>
      <c r="BE252" s="65" t="e">
        <f t="shared" si="503"/>
        <v>#NUM!</v>
      </c>
      <c r="BF252" s="65" t="e">
        <f t="shared" si="503"/>
        <v>#NUM!</v>
      </c>
      <c r="BG252" s="65" t="e">
        <f t="shared" si="503"/>
        <v>#NUM!</v>
      </c>
      <c r="BH252" s="65" t="e">
        <f t="shared" si="503"/>
        <v>#NUM!</v>
      </c>
      <c r="BI252" s="5">
        <f t="shared" si="407"/>
        <v>7.8502599948337739</v>
      </c>
    </row>
    <row r="253" spans="4:61" s="1" customFormat="1">
      <c r="D253" s="5"/>
      <c r="E253" s="5"/>
      <c r="F253" s="5"/>
      <c r="G253" s="5"/>
      <c r="H253" s="5"/>
      <c r="O253" s="3"/>
      <c r="P253" s="66">
        <v>121</v>
      </c>
      <c r="Q253" s="65">
        <f t="shared" si="402"/>
        <v>0</v>
      </c>
      <c r="R253" s="65">
        <f t="shared" si="403"/>
        <v>1</v>
      </c>
      <c r="S253" s="65">
        <f t="shared" ref="S253:AL253" si="504">R253+(($B$5*$P253)^S$10)/FACT(S$10)</f>
        <v>956.90000000000009</v>
      </c>
      <c r="T253" s="65">
        <f t="shared" si="504"/>
        <v>457829.30500000011</v>
      </c>
      <c r="U253" s="65">
        <f t="shared" si="504"/>
        <v>146032606.61816671</v>
      </c>
      <c r="V253" s="65">
        <f t="shared" si="504"/>
        <v>34934765015.032181</v>
      </c>
      <c r="W253" s="65">
        <f t="shared" si="504"/>
        <v>6685844626855.625</v>
      </c>
      <c r="X253" s="65">
        <f t="shared" si="504"/>
        <v>1066286634115759.5</v>
      </c>
      <c r="Y253" s="65">
        <f t="shared" si="504"/>
        <v>1.4576234301589334E+17</v>
      </c>
      <c r="Z253" s="65">
        <f t="shared" si="504"/>
        <v>1.7435132379933544E+19</v>
      </c>
      <c r="AA253" s="65">
        <f t="shared" si="504"/>
        <v>1.8537583344121094E+21</v>
      </c>
      <c r="AB253" s="65">
        <f t="shared" si="504"/>
        <v>1.7738789321666786E+23</v>
      </c>
      <c r="AC253" s="65">
        <f t="shared" si="504"/>
        <v>1.5431304214484692E+25</v>
      </c>
      <c r="AD253" s="65">
        <f t="shared" si="504"/>
        <v>1.2305328551728269E+27</v>
      </c>
      <c r="AE253" s="65">
        <f t="shared" si="504"/>
        <v>9.0577884590640485E+28</v>
      </c>
      <c r="AF253" s="65">
        <f t="shared" si="504"/>
        <v>6.1910874220144641E+30</v>
      </c>
      <c r="AG253" s="65">
        <f t="shared" si="504"/>
        <v>3.9495622521024343E+32</v>
      </c>
      <c r="AH253" s="65">
        <f t="shared" si="504"/>
        <v>2.3621243425945744E+34</v>
      </c>
      <c r="AI253" s="65">
        <f t="shared" si="504"/>
        <v>1.32962171020142E+36</v>
      </c>
      <c r="AJ253" s="65">
        <f t="shared" si="504"/>
        <v>7.0685502054127881E+37</v>
      </c>
      <c r="AK253" s="65">
        <f t="shared" si="504"/>
        <v>3.5600163452519858E+39</v>
      </c>
      <c r="AL253" s="65">
        <f t="shared" si="504"/>
        <v>1.7033258399589363E+41</v>
      </c>
      <c r="AM253" s="65">
        <f t="shared" si="405"/>
        <v>1</v>
      </c>
      <c r="AN253" s="65">
        <f t="shared" si="400"/>
        <v>1.3888888888888889E-3</v>
      </c>
      <c r="AO253" s="65">
        <f t="shared" ref="AO253:BH253" si="505">AN253+1/((FACT($B$4-1-AO$10))*(($B$5*$P253)^AO$10))</f>
        <v>1.3976066766630633E-3</v>
      </c>
      <c r="AP253" s="65">
        <f t="shared" si="505"/>
        <v>1.3976522765572685E-3</v>
      </c>
      <c r="AQ253" s="65">
        <f t="shared" si="505"/>
        <v>1.3976524673717646E-3</v>
      </c>
      <c r="AR253" s="65">
        <f t="shared" si="505"/>
        <v>1.3976524679706176E-3</v>
      </c>
      <c r="AS253" s="65">
        <f t="shared" si="505"/>
        <v>1.3976524679718706E-3</v>
      </c>
      <c r="AT253" s="65">
        <f t="shared" si="505"/>
        <v>1.3976524679718719E-3</v>
      </c>
      <c r="AU253" s="65" t="e">
        <f t="shared" si="505"/>
        <v>#NUM!</v>
      </c>
      <c r="AV253" s="65" t="e">
        <f t="shared" si="505"/>
        <v>#NUM!</v>
      </c>
      <c r="AW253" s="65" t="e">
        <f t="shared" si="505"/>
        <v>#NUM!</v>
      </c>
      <c r="AX253" s="65" t="e">
        <f t="shared" si="505"/>
        <v>#NUM!</v>
      </c>
      <c r="AY253" s="65" t="e">
        <f t="shared" si="505"/>
        <v>#NUM!</v>
      </c>
      <c r="AZ253" s="65" t="e">
        <f t="shared" si="505"/>
        <v>#NUM!</v>
      </c>
      <c r="BA253" s="65" t="e">
        <f t="shared" si="505"/>
        <v>#NUM!</v>
      </c>
      <c r="BB253" s="65" t="e">
        <f t="shared" si="505"/>
        <v>#NUM!</v>
      </c>
      <c r="BC253" s="65" t="e">
        <f t="shared" si="505"/>
        <v>#NUM!</v>
      </c>
      <c r="BD253" s="65" t="e">
        <f t="shared" si="505"/>
        <v>#NUM!</v>
      </c>
      <c r="BE253" s="65" t="e">
        <f t="shared" si="505"/>
        <v>#NUM!</v>
      </c>
      <c r="BF253" s="65" t="e">
        <f t="shared" si="505"/>
        <v>#NUM!</v>
      </c>
      <c r="BG253" s="65" t="e">
        <f t="shared" si="505"/>
        <v>#NUM!</v>
      </c>
      <c r="BH253" s="65" t="e">
        <f t="shared" si="505"/>
        <v>#NUM!</v>
      </c>
      <c r="BI253" s="5">
        <f t="shared" si="407"/>
        <v>7.8504653149891919</v>
      </c>
    </row>
    <row r="254" spans="4:61" s="1" customFormat="1">
      <c r="D254" s="5"/>
      <c r="E254" s="5"/>
      <c r="F254" s="5"/>
      <c r="G254" s="5"/>
      <c r="H254" s="5"/>
      <c r="O254" s="3"/>
      <c r="P254" s="65">
        <v>121.5</v>
      </c>
      <c r="Q254" s="65">
        <f t="shared" si="402"/>
        <v>0</v>
      </c>
      <c r="R254" s="65">
        <f t="shared" si="403"/>
        <v>1</v>
      </c>
      <c r="S254" s="65">
        <f t="shared" ref="S254:AL254" si="506">R254+(($B$5*$P254)^S$10)/FACT(S$10)</f>
        <v>960.85</v>
      </c>
      <c r="T254" s="65">
        <f t="shared" si="506"/>
        <v>461616.86125000002</v>
      </c>
      <c r="U254" s="65">
        <f t="shared" si="506"/>
        <v>147848507.66068754</v>
      </c>
      <c r="V254" s="65">
        <f t="shared" si="506"/>
        <v>35515175291.12072</v>
      </c>
      <c r="W254" s="65">
        <f t="shared" si="506"/>
        <v>6824980897911.9434</v>
      </c>
      <c r="X254" s="65">
        <f t="shared" si="506"/>
        <v>1092969759874178</v>
      </c>
      <c r="Y254" s="65">
        <f t="shared" si="506"/>
        <v>1.500266934884983E+17</v>
      </c>
      <c r="Z254" s="65">
        <f t="shared" si="506"/>
        <v>1.8019281033603484E+19</v>
      </c>
      <c r="AA254" s="65">
        <f t="shared" si="506"/>
        <v>1.9237752564068668E+21</v>
      </c>
      <c r="AB254" s="65">
        <f t="shared" si="506"/>
        <v>1.8484776255260956E+23</v>
      </c>
      <c r="AC254" s="65">
        <f t="shared" si="506"/>
        <v>1.614662859948535E+25</v>
      </c>
      <c r="AD254" s="65">
        <f t="shared" si="506"/>
        <v>1.2928895732936432E+27</v>
      </c>
      <c r="AE254" s="65">
        <f t="shared" si="506"/>
        <v>9.556071383980806E+28</v>
      </c>
      <c r="AF254" s="65">
        <f t="shared" si="506"/>
        <v>6.5586300797122268E+30</v>
      </c>
      <c r="AG254" s="65">
        <f t="shared" si="506"/>
        <v>4.2013043880188836E+32</v>
      </c>
      <c r="AH254" s="65">
        <f t="shared" si="506"/>
        <v>2.5230561726425683E+34</v>
      </c>
      <c r="AI254" s="65">
        <f t="shared" si="506"/>
        <v>1.4260712953397022E+36</v>
      </c>
      <c r="AJ254" s="65">
        <f t="shared" si="506"/>
        <v>7.6125903415267672E+37</v>
      </c>
      <c r="AK254" s="65">
        <f t="shared" si="506"/>
        <v>3.8498434750106812E+39</v>
      </c>
      <c r="AL254" s="65">
        <f t="shared" si="506"/>
        <v>1.8495998402980357E+41</v>
      </c>
      <c r="AM254" s="65">
        <f t="shared" si="405"/>
        <v>1</v>
      </c>
      <c r="AN254" s="65">
        <f t="shared" si="400"/>
        <v>1.3888888888888889E-3</v>
      </c>
      <c r="AO254" s="65">
        <f t="shared" ref="AO254:BH254" si="507">AN254+1/((FACT($B$4-1-AO$10))*(($B$5*$P254)^AO$10))</f>
        <v>1.3975708009932109E-3</v>
      </c>
      <c r="AP254" s="65">
        <f t="shared" si="507"/>
        <v>1.3976160263518831E-3</v>
      </c>
      <c r="AQ254" s="65">
        <f t="shared" si="507"/>
        <v>1.3976162148203258E-3</v>
      </c>
      <c r="AR254" s="65">
        <f t="shared" si="507"/>
        <v>1.3976162154093817E-3</v>
      </c>
      <c r="AS254" s="65">
        <f t="shared" si="507"/>
        <v>1.397616215410609E-3</v>
      </c>
      <c r="AT254" s="65">
        <f t="shared" si="507"/>
        <v>1.3976162154106103E-3</v>
      </c>
      <c r="AU254" s="65" t="e">
        <f t="shared" si="507"/>
        <v>#NUM!</v>
      </c>
      <c r="AV254" s="65" t="e">
        <f t="shared" si="507"/>
        <v>#NUM!</v>
      </c>
      <c r="AW254" s="65" t="e">
        <f t="shared" si="507"/>
        <v>#NUM!</v>
      </c>
      <c r="AX254" s="65" t="e">
        <f t="shared" si="507"/>
        <v>#NUM!</v>
      </c>
      <c r="AY254" s="65" t="e">
        <f t="shared" si="507"/>
        <v>#NUM!</v>
      </c>
      <c r="AZ254" s="65" t="e">
        <f t="shared" si="507"/>
        <v>#NUM!</v>
      </c>
      <c r="BA254" s="65" t="e">
        <f t="shared" si="507"/>
        <v>#NUM!</v>
      </c>
      <c r="BB254" s="65" t="e">
        <f t="shared" si="507"/>
        <v>#NUM!</v>
      </c>
      <c r="BC254" s="65" t="e">
        <f t="shared" si="507"/>
        <v>#NUM!</v>
      </c>
      <c r="BD254" s="65" t="e">
        <f t="shared" si="507"/>
        <v>#NUM!</v>
      </c>
      <c r="BE254" s="65" t="e">
        <f t="shared" si="507"/>
        <v>#NUM!</v>
      </c>
      <c r="BF254" s="65" t="e">
        <f t="shared" si="507"/>
        <v>#NUM!</v>
      </c>
      <c r="BG254" s="65" t="e">
        <f t="shared" si="507"/>
        <v>#NUM!</v>
      </c>
      <c r="BH254" s="65" t="e">
        <f t="shared" si="507"/>
        <v>#NUM!</v>
      </c>
      <c r="BI254" s="5">
        <f t="shared" si="407"/>
        <v>7.8506689470532915</v>
      </c>
    </row>
    <row r="255" spans="4:61" s="1" customFormat="1">
      <c r="D255" s="5"/>
      <c r="E255" s="5"/>
      <c r="F255" s="5"/>
      <c r="G255" s="5"/>
      <c r="H255" s="5"/>
      <c r="O255" s="3"/>
      <c r="P255" s="66">
        <v>122</v>
      </c>
      <c r="Q255" s="65">
        <f t="shared" si="402"/>
        <v>0</v>
      </c>
      <c r="R255" s="65">
        <f t="shared" si="403"/>
        <v>1</v>
      </c>
      <c r="S255" s="65">
        <f t="shared" ref="S255:AL255" si="508">R255+(($B$5*$P255)^S$10)/FACT(S$10)</f>
        <v>964.80000000000007</v>
      </c>
      <c r="T255" s="65">
        <f t="shared" si="508"/>
        <v>465420.02000000008</v>
      </c>
      <c r="U255" s="65">
        <f t="shared" si="508"/>
        <v>149679400.36533338</v>
      </c>
      <c r="V255" s="65">
        <f t="shared" si="508"/>
        <v>36102787964.57341</v>
      </c>
      <c r="W255" s="65">
        <f t="shared" si="508"/>
        <v>6966423994801.3232</v>
      </c>
      <c r="X255" s="65">
        <f t="shared" si="508"/>
        <v>1120207020519678</v>
      </c>
      <c r="Y255" s="65">
        <f t="shared" si="508"/>
        <v>1.5439753372490202E+17</v>
      </c>
      <c r="Z255" s="65">
        <f t="shared" si="508"/>
        <v>1.8620483468435362E+19</v>
      </c>
      <c r="AA255" s="65">
        <f t="shared" si="508"/>
        <v>1.996133108343318E+21</v>
      </c>
      <c r="AB255" s="65">
        <f t="shared" si="508"/>
        <v>1.9258879989378452E+23</v>
      </c>
      <c r="AC255" s="65">
        <f t="shared" si="508"/>
        <v>1.6891971731512717E+25</v>
      </c>
      <c r="AD255" s="65">
        <f t="shared" si="508"/>
        <v>1.3581307441893734E+27</v>
      </c>
      <c r="AE255" s="65">
        <f t="shared" si="508"/>
        <v>1.0079550988994983E+29</v>
      </c>
      <c r="AF255" s="65">
        <f t="shared" si="508"/>
        <v>6.9463487970816604E+30</v>
      </c>
      <c r="AG255" s="65">
        <f t="shared" si="508"/>
        <v>4.4679596601010647E+32</v>
      </c>
      <c r="AH255" s="65">
        <f t="shared" si="508"/>
        <v>2.6942237282879686E+34</v>
      </c>
      <c r="AI255" s="65">
        <f t="shared" si="508"/>
        <v>1.529077904412227E+36</v>
      </c>
      <c r="AJ255" s="65">
        <f t="shared" si="508"/>
        <v>8.1960097681038071E+37</v>
      </c>
      <c r="AK255" s="65">
        <f t="shared" si="508"/>
        <v>4.1619294061395637E+39</v>
      </c>
      <c r="AL255" s="65">
        <f t="shared" si="508"/>
        <v>2.0077565038075596E+41</v>
      </c>
      <c r="AM255" s="65">
        <f t="shared" si="405"/>
        <v>1</v>
      </c>
      <c r="AN255" s="65">
        <f t="shared" si="400"/>
        <v>1.3888888888888889E-3</v>
      </c>
      <c r="AO255" s="65">
        <f t="shared" ref="AO255:BH255" si="509">AN255+1/((FACT($B$4-1-AO$10))*(($B$5*$P255)^AO$10))</f>
        <v>1.3975352193862259E-3</v>
      </c>
      <c r="AP255" s="65">
        <f t="shared" si="509"/>
        <v>1.3975800748048674E-3</v>
      </c>
      <c r="AQ255" s="65">
        <f t="shared" si="509"/>
        <v>1.3975802609655591E-3</v>
      </c>
      <c r="AR255" s="65">
        <f t="shared" si="509"/>
        <v>1.3975802615450177E-3</v>
      </c>
      <c r="AS255" s="65">
        <f t="shared" si="509"/>
        <v>1.3975802615462201E-3</v>
      </c>
      <c r="AT255" s="65">
        <f t="shared" si="509"/>
        <v>1.3975802615462214E-3</v>
      </c>
      <c r="AU255" s="65" t="e">
        <f t="shared" si="509"/>
        <v>#NUM!</v>
      </c>
      <c r="AV255" s="65" t="e">
        <f t="shared" si="509"/>
        <v>#NUM!</v>
      </c>
      <c r="AW255" s="65" t="e">
        <f t="shared" si="509"/>
        <v>#NUM!</v>
      </c>
      <c r="AX255" s="65" t="e">
        <f t="shared" si="509"/>
        <v>#NUM!</v>
      </c>
      <c r="AY255" s="65" t="e">
        <f t="shared" si="509"/>
        <v>#NUM!</v>
      </c>
      <c r="AZ255" s="65" t="e">
        <f t="shared" si="509"/>
        <v>#NUM!</v>
      </c>
      <c r="BA255" s="65" t="e">
        <f t="shared" si="509"/>
        <v>#NUM!</v>
      </c>
      <c r="BB255" s="65" t="e">
        <f t="shared" si="509"/>
        <v>#NUM!</v>
      </c>
      <c r="BC255" s="65" t="e">
        <f t="shared" si="509"/>
        <v>#NUM!</v>
      </c>
      <c r="BD255" s="65" t="e">
        <f t="shared" si="509"/>
        <v>#NUM!</v>
      </c>
      <c r="BE255" s="65" t="e">
        <f t="shared" si="509"/>
        <v>#NUM!</v>
      </c>
      <c r="BF255" s="65" t="e">
        <f t="shared" si="509"/>
        <v>#NUM!</v>
      </c>
      <c r="BG255" s="65" t="e">
        <f t="shared" si="509"/>
        <v>#NUM!</v>
      </c>
      <c r="BH255" s="65" t="e">
        <f t="shared" si="509"/>
        <v>#NUM!</v>
      </c>
      <c r="BI255" s="5">
        <f t="shared" si="407"/>
        <v>7.8508709117593289</v>
      </c>
    </row>
    <row r="256" spans="4:61" s="1" customFormat="1">
      <c r="D256" s="5"/>
      <c r="E256" s="5"/>
      <c r="F256" s="5"/>
      <c r="G256" s="5"/>
      <c r="H256" s="5"/>
      <c r="O256" s="3"/>
      <c r="P256" s="65">
        <v>122.5</v>
      </c>
      <c r="Q256" s="65">
        <f t="shared" si="402"/>
        <v>0</v>
      </c>
      <c r="R256" s="65">
        <f t="shared" si="403"/>
        <v>1</v>
      </c>
      <c r="S256" s="65">
        <f t="shared" ref="S256:AL256" si="510">R256+(($B$5*$P256)^S$10)/FACT(S$10)</f>
        <v>968.75</v>
      </c>
      <c r="T256" s="65">
        <f t="shared" si="510"/>
        <v>469238.78125</v>
      </c>
      <c r="U256" s="65">
        <f t="shared" si="510"/>
        <v>151525346.36197916</v>
      </c>
      <c r="V256" s="65">
        <f t="shared" si="510"/>
        <v>36697662374.174637</v>
      </c>
      <c r="W256" s="65">
        <f t="shared" si="510"/>
        <v>7110202484107.3154</v>
      </c>
      <c r="X256" s="65">
        <f t="shared" si="510"/>
        <v>1148007584356148.5</v>
      </c>
      <c r="Y256" s="65">
        <f t="shared" si="510"/>
        <v>1.5887707062816586E+17</v>
      </c>
      <c r="Z256" s="65">
        <f t="shared" si="510"/>
        <v>1.9239164665709019E+19</v>
      </c>
      <c r="AA256" s="65">
        <f t="shared" si="510"/>
        <v>2.0709000891256529E+21</v>
      </c>
      <c r="AB256" s="65">
        <f t="shared" si="510"/>
        <v>2.0062038605373671E+23</v>
      </c>
      <c r="AC256" s="65">
        <f t="shared" si="510"/>
        <v>1.7668462662622136E+25</v>
      </c>
      <c r="AD256" s="65">
        <f t="shared" si="510"/>
        <v>1.4263771595917111E+27</v>
      </c>
      <c r="AE256" s="65">
        <f t="shared" si="510"/>
        <v>1.0629390342521676E+29</v>
      </c>
      <c r="AF256" s="65">
        <f t="shared" si="510"/>
        <v>7.3552616565365497E+30</v>
      </c>
      <c r="AG256" s="65">
        <f t="shared" si="510"/>
        <v>4.7503449786143599E+32</v>
      </c>
      <c r="AH256" s="65">
        <f t="shared" si="510"/>
        <v>2.8762320800192149E+34</v>
      </c>
      <c r="AI256" s="65">
        <f t="shared" si="510"/>
        <v>1.6390576925108128E+36</v>
      </c>
      <c r="AJ256" s="65">
        <f t="shared" si="510"/>
        <v>8.8214799135452646E+37</v>
      </c>
      <c r="AK256" s="65">
        <f t="shared" si="510"/>
        <v>4.4978818402621341E+39</v>
      </c>
      <c r="AL256" s="65">
        <f t="shared" si="510"/>
        <v>2.1787064579277947E+41</v>
      </c>
      <c r="AM256" s="65">
        <f t="shared" si="405"/>
        <v>1</v>
      </c>
      <c r="AN256" s="65">
        <f t="shared" si="400"/>
        <v>1.3888888888888889E-3</v>
      </c>
      <c r="AO256" s="65">
        <f t="shared" ref="AO256:BH256" si="511">AN256+1/((FACT($B$4-1-AO$10))*(($B$5*$P256)^AO$10))</f>
        <v>1.3974999282413388E-3</v>
      </c>
      <c r="AP256" s="65">
        <f t="shared" si="511"/>
        <v>1.3975444182405764E-3</v>
      </c>
      <c r="AQ256" s="65">
        <f t="shared" si="511"/>
        <v>1.3975446021310409E-3</v>
      </c>
      <c r="AR256" s="65">
        <f t="shared" si="511"/>
        <v>1.3975446027010966E-3</v>
      </c>
      <c r="AS256" s="65">
        <f t="shared" si="511"/>
        <v>1.3975446027022747E-3</v>
      </c>
      <c r="AT256" s="65">
        <f t="shared" si="511"/>
        <v>1.397544602702276E-3</v>
      </c>
      <c r="AU256" s="65" t="e">
        <f t="shared" si="511"/>
        <v>#NUM!</v>
      </c>
      <c r="AV256" s="65" t="e">
        <f t="shared" si="511"/>
        <v>#NUM!</v>
      </c>
      <c r="AW256" s="65" t="e">
        <f t="shared" si="511"/>
        <v>#NUM!</v>
      </c>
      <c r="AX256" s="65" t="e">
        <f t="shared" si="511"/>
        <v>#NUM!</v>
      </c>
      <c r="AY256" s="65" t="e">
        <f t="shared" si="511"/>
        <v>#NUM!</v>
      </c>
      <c r="AZ256" s="65" t="e">
        <f t="shared" si="511"/>
        <v>#NUM!</v>
      </c>
      <c r="BA256" s="65" t="e">
        <f t="shared" si="511"/>
        <v>#NUM!</v>
      </c>
      <c r="BB256" s="65" t="e">
        <f t="shared" si="511"/>
        <v>#NUM!</v>
      </c>
      <c r="BC256" s="65" t="e">
        <f t="shared" si="511"/>
        <v>#NUM!</v>
      </c>
      <c r="BD256" s="65" t="e">
        <f t="shared" si="511"/>
        <v>#NUM!</v>
      </c>
      <c r="BE256" s="65" t="e">
        <f t="shared" si="511"/>
        <v>#NUM!</v>
      </c>
      <c r="BF256" s="65" t="e">
        <f t="shared" si="511"/>
        <v>#NUM!</v>
      </c>
      <c r="BG256" s="65" t="e">
        <f t="shared" si="511"/>
        <v>#NUM!</v>
      </c>
      <c r="BH256" s="65" t="e">
        <f t="shared" si="511"/>
        <v>#NUM!</v>
      </c>
      <c r="BI256" s="5">
        <f t="shared" si="407"/>
        <v>7.8510712295024154</v>
      </c>
    </row>
    <row r="257" spans="4:61" s="1" customFormat="1">
      <c r="D257" s="5"/>
      <c r="E257" s="5"/>
      <c r="F257" s="5"/>
      <c r="G257" s="5"/>
      <c r="H257" s="5"/>
      <c r="O257" s="3"/>
      <c r="P257" s="66">
        <v>123</v>
      </c>
      <c r="Q257" s="65">
        <f t="shared" si="402"/>
        <v>0</v>
      </c>
      <c r="R257" s="65">
        <f t="shared" si="403"/>
        <v>1</v>
      </c>
      <c r="S257" s="65">
        <f t="shared" ref="S257:AL257" si="512">R257+(($B$5*$P257)^S$10)/FACT(S$10)</f>
        <v>972.7</v>
      </c>
      <c r="T257" s="65">
        <f t="shared" si="512"/>
        <v>473073.14500000008</v>
      </c>
      <c r="U257" s="65">
        <f t="shared" si="512"/>
        <v>153386407.28050005</v>
      </c>
      <c r="V257" s="65">
        <f t="shared" si="512"/>
        <v>37299858102.146851</v>
      </c>
      <c r="W257" s="65">
        <f t="shared" si="512"/>
        <v>7256345167282.4727</v>
      </c>
      <c r="X257" s="65">
        <f t="shared" si="512"/>
        <v>1176380732989036.5</v>
      </c>
      <c r="Y257" s="65">
        <f t="shared" si="512"/>
        <v>1.6346754753961738E+17</v>
      </c>
      <c r="Z257" s="65">
        <f t="shared" si="512"/>
        <v>1.9875758395789713E+19</v>
      </c>
      <c r="AA257" s="65">
        <f t="shared" si="512"/>
        <v>2.1481460936451917E+21</v>
      </c>
      <c r="AB257" s="65">
        <f t="shared" si="512"/>
        <v>2.0895217456982961E+23</v>
      </c>
      <c r="AC257" s="65">
        <f t="shared" si="512"/>
        <v>1.8477268035506959E+25</v>
      </c>
      <c r="AD257" s="65">
        <f t="shared" si="512"/>
        <v>1.4977541448748911E+27</v>
      </c>
      <c r="AE257" s="65">
        <f t="shared" si="512"/>
        <v>1.1206801116216948E+29</v>
      </c>
      <c r="AF257" s="65">
        <f t="shared" si="512"/>
        <v>7.7864336357125385E+30</v>
      </c>
      <c r="AG257" s="65">
        <f t="shared" si="512"/>
        <v>5.0493183879408547E+32</v>
      </c>
      <c r="AH257" s="65">
        <f t="shared" si="512"/>
        <v>3.0697193725818529E+34</v>
      </c>
      <c r="AI257" s="65">
        <f t="shared" si="512"/>
        <v>1.7564513628800331E+36</v>
      </c>
      <c r="AJ257" s="65">
        <f t="shared" si="512"/>
        <v>9.4918413927721741E+37</v>
      </c>
      <c r="AK257" s="65">
        <f t="shared" si="512"/>
        <v>4.8594173099412311E+39</v>
      </c>
      <c r="AL257" s="65">
        <f t="shared" si="512"/>
        <v>2.3634259617275761E+41</v>
      </c>
      <c r="AM257" s="65">
        <f t="shared" si="405"/>
        <v>1</v>
      </c>
      <c r="AN257" s="65">
        <f t="shared" si="400"/>
        <v>1.3888888888888889E-3</v>
      </c>
      <c r="AO257" s="65">
        <f t="shared" ref="AO257:BH257" si="513">AN257+1/((FACT($B$4-1-AO$10))*(($B$5*$P257)^AO$10))</f>
        <v>1.3974649240163289E-3</v>
      </c>
      <c r="AP257" s="65">
        <f t="shared" si="513"/>
        <v>1.397509053043433E-3</v>
      </c>
      <c r="AQ257" s="65">
        <f t="shared" si="513"/>
        <v>1.3975092347004346E-3</v>
      </c>
      <c r="AR257" s="65">
        <f t="shared" si="513"/>
        <v>1.3975092352612774E-3</v>
      </c>
      <c r="AS257" s="65">
        <f t="shared" si="513"/>
        <v>1.3975092352624318E-3</v>
      </c>
      <c r="AT257" s="65">
        <f t="shared" si="513"/>
        <v>1.3975092352624329E-3</v>
      </c>
      <c r="AU257" s="65" t="e">
        <f t="shared" si="513"/>
        <v>#NUM!</v>
      </c>
      <c r="AV257" s="65" t="e">
        <f t="shared" si="513"/>
        <v>#NUM!</v>
      </c>
      <c r="AW257" s="65" t="e">
        <f t="shared" si="513"/>
        <v>#NUM!</v>
      </c>
      <c r="AX257" s="65" t="e">
        <f t="shared" si="513"/>
        <v>#NUM!</v>
      </c>
      <c r="AY257" s="65" t="e">
        <f t="shared" si="513"/>
        <v>#NUM!</v>
      </c>
      <c r="AZ257" s="65" t="e">
        <f t="shared" si="513"/>
        <v>#NUM!</v>
      </c>
      <c r="BA257" s="65" t="e">
        <f t="shared" si="513"/>
        <v>#NUM!</v>
      </c>
      <c r="BB257" s="65" t="e">
        <f t="shared" si="513"/>
        <v>#NUM!</v>
      </c>
      <c r="BC257" s="65" t="e">
        <f t="shared" si="513"/>
        <v>#NUM!</v>
      </c>
      <c r="BD257" s="65" t="e">
        <f t="shared" si="513"/>
        <v>#NUM!</v>
      </c>
      <c r="BE257" s="65" t="e">
        <f t="shared" si="513"/>
        <v>#NUM!</v>
      </c>
      <c r="BF257" s="65" t="e">
        <f t="shared" si="513"/>
        <v>#NUM!</v>
      </c>
      <c r="BG257" s="65" t="e">
        <f t="shared" si="513"/>
        <v>#NUM!</v>
      </c>
      <c r="BH257" s="65" t="e">
        <f t="shared" si="513"/>
        <v>#NUM!</v>
      </c>
      <c r="BI257" s="5">
        <f t="shared" si="407"/>
        <v>7.8512699203463878</v>
      </c>
    </row>
    <row r="258" spans="4:61" s="1" customFormat="1">
      <c r="D258" s="5"/>
      <c r="E258" s="5"/>
      <c r="F258" s="5"/>
      <c r="G258" s="5"/>
      <c r="H258" s="5"/>
      <c r="O258" s="3"/>
      <c r="P258" s="65">
        <v>123.5</v>
      </c>
      <c r="Q258" s="65">
        <f t="shared" si="402"/>
        <v>0</v>
      </c>
      <c r="R258" s="65">
        <f t="shared" si="403"/>
        <v>1</v>
      </c>
      <c r="S258" s="65">
        <f t="shared" ref="S258:AL258" si="514">R258+(($B$5*$P258)^S$10)/FACT(S$10)</f>
        <v>976.65000000000009</v>
      </c>
      <c r="T258" s="65">
        <f t="shared" si="514"/>
        <v>476923.11125000013</v>
      </c>
      <c r="U258" s="65">
        <f t="shared" si="514"/>
        <v>155262644.7507709</v>
      </c>
      <c r="V258" s="65">
        <f t="shared" si="514"/>
        <v>37909434974.150414</v>
      </c>
      <c r="W258" s="65">
        <f t="shared" si="514"/>
        <v>7404881081609.9033</v>
      </c>
      <c r="X258" s="65">
        <f t="shared" si="514"/>
        <v>1205335862254972.2</v>
      </c>
      <c r="Y258" s="65">
        <f t="shared" si="514"/>
        <v>1.6817124468822512E+17</v>
      </c>
      <c r="Z258" s="65">
        <f t="shared" si="514"/>
        <v>2.053070736294545E+19</v>
      </c>
      <c r="AA258" s="65">
        <f t="shared" si="514"/>
        <v>2.2279427477826857E+21</v>
      </c>
      <c r="AB258" s="65">
        <f t="shared" si="514"/>
        <v>2.1759409847133465E+23</v>
      </c>
      <c r="AC258" s="65">
        <f t="shared" si="514"/>
        <v>1.9319593174078926E+25</v>
      </c>
      <c r="AD258" s="65">
        <f t="shared" si="514"/>
        <v>1.5723917096837915E+27</v>
      </c>
      <c r="AE258" s="65">
        <f t="shared" si="514"/>
        <v>1.1813045405373773E+29</v>
      </c>
      <c r="AF258" s="65">
        <f t="shared" si="514"/>
        <v>8.2409785630520403E+30</v>
      </c>
      <c r="AG258" s="65">
        <f t="shared" si="514"/>
        <v>5.3657809573266502E+32</v>
      </c>
      <c r="AH258" s="65">
        <f t="shared" si="514"/>
        <v>3.2753584868640975E+34</v>
      </c>
      <c r="AI258" s="65">
        <f t="shared" si="514"/>
        <v>1.8817255059267583E+36</v>
      </c>
      <c r="AJ258" s="65">
        <f t="shared" si="514"/>
        <v>1.0210113966039079E+38</v>
      </c>
      <c r="AK258" s="65">
        <f t="shared" si="514"/>
        <v>5.2483680564921192E+39</v>
      </c>
      <c r="AL258" s="65">
        <f t="shared" si="514"/>
        <v>2.5629613392683597E+41</v>
      </c>
      <c r="AM258" s="65">
        <f t="shared" si="405"/>
        <v>1</v>
      </c>
      <c r="AN258" s="65">
        <f t="shared" si="400"/>
        <v>1.3888888888888889E-3</v>
      </c>
      <c r="AO258" s="65">
        <f t="shared" ref="AO258:BH258" si="515">AN258+1/((FACT($B$4-1-AO$10))*(($B$5*$P258)^AO$10))</f>
        <v>1.3974302032263393E-3</v>
      </c>
      <c r="AP258" s="65">
        <f t="shared" si="515"/>
        <v>1.397473975656706E-3</v>
      </c>
      <c r="AQ258" s="65">
        <f t="shared" si="515"/>
        <v>1.3974741551162678E-3</v>
      </c>
      <c r="AR258" s="65">
        <f t="shared" si="515"/>
        <v>1.3974741556680831E-3</v>
      </c>
      <c r="AS258" s="65">
        <f t="shared" si="515"/>
        <v>1.3974741556692144E-3</v>
      </c>
      <c r="AT258" s="65">
        <f t="shared" si="515"/>
        <v>1.3974741556692155E-3</v>
      </c>
      <c r="AU258" s="65" t="e">
        <f t="shared" si="515"/>
        <v>#NUM!</v>
      </c>
      <c r="AV258" s="65" t="e">
        <f t="shared" si="515"/>
        <v>#NUM!</v>
      </c>
      <c r="AW258" s="65" t="e">
        <f t="shared" si="515"/>
        <v>#NUM!</v>
      </c>
      <c r="AX258" s="65" t="e">
        <f t="shared" si="515"/>
        <v>#NUM!</v>
      </c>
      <c r="AY258" s="65" t="e">
        <f t="shared" si="515"/>
        <v>#NUM!</v>
      </c>
      <c r="AZ258" s="65" t="e">
        <f t="shared" si="515"/>
        <v>#NUM!</v>
      </c>
      <c r="BA258" s="65" t="e">
        <f t="shared" si="515"/>
        <v>#NUM!</v>
      </c>
      <c r="BB258" s="65" t="e">
        <f t="shared" si="515"/>
        <v>#NUM!</v>
      </c>
      <c r="BC258" s="65" t="e">
        <f t="shared" si="515"/>
        <v>#NUM!</v>
      </c>
      <c r="BD258" s="65" t="e">
        <f t="shared" si="515"/>
        <v>#NUM!</v>
      </c>
      <c r="BE258" s="65" t="e">
        <f t="shared" si="515"/>
        <v>#NUM!</v>
      </c>
      <c r="BF258" s="65" t="e">
        <f t="shared" si="515"/>
        <v>#NUM!</v>
      </c>
      <c r="BG258" s="65" t="e">
        <f t="shared" si="515"/>
        <v>#NUM!</v>
      </c>
      <c r="BH258" s="65" t="e">
        <f t="shared" si="515"/>
        <v>#NUM!</v>
      </c>
      <c r="BI258" s="5">
        <f t="shared" si="407"/>
        <v>7.8514670040304955</v>
      </c>
    </row>
    <row r="259" spans="4:61" s="1" customFormat="1">
      <c r="D259" s="5"/>
      <c r="E259" s="5"/>
      <c r="F259" s="5"/>
      <c r="G259" s="5"/>
      <c r="H259" s="5"/>
      <c r="O259" s="3"/>
      <c r="P259" s="66">
        <v>124</v>
      </c>
      <c r="Q259" s="65">
        <f t="shared" si="402"/>
        <v>0</v>
      </c>
      <c r="R259" s="65">
        <f t="shared" si="403"/>
        <v>1</v>
      </c>
      <c r="S259" s="65">
        <f t="shared" ref="S259:AL259" si="516">R259+(($B$5*$P259)^S$10)/FACT(S$10)</f>
        <v>980.6</v>
      </c>
      <c r="T259" s="65">
        <f t="shared" si="516"/>
        <v>480788.68</v>
      </c>
      <c r="U259" s="65">
        <f t="shared" si="516"/>
        <v>157154120.40266669</v>
      </c>
      <c r="V259" s="65">
        <f t="shared" si="516"/>
        <v>38526453059.28373</v>
      </c>
      <c r="W259" s="65">
        <f t="shared" si="516"/>
        <v>7555839501164.8633</v>
      </c>
      <c r="X259" s="65">
        <f t="shared" si="516"/>
        <v>1234882483155202.2</v>
      </c>
      <c r="Y259" s="65">
        <f t="shared" si="516"/>
        <v>1.729904796436545E+17</v>
      </c>
      <c r="Z259" s="65">
        <f t="shared" si="516"/>
        <v>2.1204463351946797E+19</v>
      </c>
      <c r="AA259" s="65">
        <f t="shared" si="516"/>
        <v>2.3103634439861864E+21</v>
      </c>
      <c r="AB259" s="65">
        <f t="shared" si="516"/>
        <v>2.2655637718691633E+23</v>
      </c>
      <c r="AC259" s="65">
        <f t="shared" si="516"/>
        <v>2.0196683201057316E+25</v>
      </c>
      <c r="AD259" s="65">
        <f t="shared" si="516"/>
        <v>1.6504247029230106E+27</v>
      </c>
      <c r="AE259" s="65">
        <f t="shared" si="516"/>
        <v>1.2449437609674035E+29</v>
      </c>
      <c r="AF259" s="65">
        <f t="shared" si="516"/>
        <v>8.7200611464812738E+30</v>
      </c>
      <c r="AG259" s="65">
        <f t="shared" si="516"/>
        <v>5.7006787503106059E+32</v>
      </c>
      <c r="AH259" s="65">
        <f t="shared" si="516"/>
        <v>3.4938587780114428E+34</v>
      </c>
      <c r="AI259" s="65">
        <f t="shared" si="516"/>
        <v>2.0153740053695068E+36</v>
      </c>
      <c r="AJ259" s="65">
        <f t="shared" si="516"/>
        <v>1.0979507039817888E+38</v>
      </c>
      <c r="AK259" s="65">
        <f t="shared" si="516"/>
        <v>5.6666893117874443E+39</v>
      </c>
      <c r="AL259" s="65">
        <f t="shared" si="516"/>
        <v>2.7784336925503371E+41</v>
      </c>
      <c r="AM259" s="65">
        <f t="shared" si="405"/>
        <v>1</v>
      </c>
      <c r="AN259" s="65">
        <f t="shared" si="400"/>
        <v>1.3888888888888889E-3</v>
      </c>
      <c r="AO259" s="65">
        <f t="shared" ref="AO259:BH259" si="517">AN259+1/((FACT($B$4-1-AO$10))*(($B$5*$P259)^AO$10))</f>
        <v>1.3973957624427203E-3</v>
      </c>
      <c r="AP259" s="65">
        <f t="shared" si="517"/>
        <v>1.3974391825813169E-3</v>
      </c>
      <c r="AQ259" s="65">
        <f t="shared" si="517"/>
        <v>1.3974393598787387E-3</v>
      </c>
      <c r="AR259" s="65">
        <f t="shared" si="517"/>
        <v>1.3974393604217076E-3</v>
      </c>
      <c r="AS259" s="65">
        <f t="shared" si="517"/>
        <v>1.397439360422816E-3</v>
      </c>
      <c r="AT259" s="65">
        <f t="shared" si="517"/>
        <v>1.3974393604228171E-3</v>
      </c>
      <c r="AU259" s="65" t="e">
        <f t="shared" si="517"/>
        <v>#NUM!</v>
      </c>
      <c r="AV259" s="65" t="e">
        <f t="shared" si="517"/>
        <v>#NUM!</v>
      </c>
      <c r="AW259" s="65" t="e">
        <f t="shared" si="517"/>
        <v>#NUM!</v>
      </c>
      <c r="AX259" s="65" t="e">
        <f t="shared" si="517"/>
        <v>#NUM!</v>
      </c>
      <c r="AY259" s="65" t="e">
        <f t="shared" si="517"/>
        <v>#NUM!</v>
      </c>
      <c r="AZ259" s="65" t="e">
        <f t="shared" si="517"/>
        <v>#NUM!</v>
      </c>
      <c r="BA259" s="65" t="e">
        <f t="shared" si="517"/>
        <v>#NUM!</v>
      </c>
      <c r="BB259" s="65" t="e">
        <f t="shared" si="517"/>
        <v>#NUM!</v>
      </c>
      <c r="BC259" s="65" t="e">
        <f t="shared" si="517"/>
        <v>#NUM!</v>
      </c>
      <c r="BD259" s="65" t="e">
        <f t="shared" si="517"/>
        <v>#NUM!</v>
      </c>
      <c r="BE259" s="65" t="e">
        <f t="shared" si="517"/>
        <v>#NUM!</v>
      </c>
      <c r="BF259" s="65" t="e">
        <f t="shared" si="517"/>
        <v>#NUM!</v>
      </c>
      <c r="BG259" s="65" t="e">
        <f t="shared" si="517"/>
        <v>#NUM!</v>
      </c>
      <c r="BH259" s="65" t="e">
        <f t="shared" si="517"/>
        <v>#NUM!</v>
      </c>
      <c r="BI259" s="5">
        <f t="shared" si="407"/>
        <v>7.8516624999759594</v>
      </c>
    </row>
    <row r="260" spans="4:61" s="1" customFormat="1">
      <c r="D260" s="5"/>
      <c r="E260" s="5"/>
      <c r="F260" s="5"/>
      <c r="G260" s="5"/>
      <c r="H260" s="5"/>
      <c r="O260" s="3"/>
      <c r="P260" s="65">
        <v>124.5</v>
      </c>
      <c r="Q260" s="65">
        <f t="shared" si="402"/>
        <v>0</v>
      </c>
      <c r="R260" s="65">
        <f t="shared" si="403"/>
        <v>1</v>
      </c>
      <c r="S260" s="65">
        <f t="shared" ref="S260:AL260" si="518">R260+(($B$5*$P260)^S$10)/FACT(S$10)</f>
        <v>984.55000000000007</v>
      </c>
      <c r="T260" s="65">
        <f t="shared" si="518"/>
        <v>484669.85125000007</v>
      </c>
      <c r="U260" s="65">
        <f t="shared" si="518"/>
        <v>159060895.86606252</v>
      </c>
      <c r="V260" s="65">
        <f t="shared" si="518"/>
        <v>39150972670.083282</v>
      </c>
      <c r="W260" s="65">
        <f t="shared" si="518"/>
        <v>7709249937776.3525</v>
      </c>
      <c r="X260" s="65">
        <f t="shared" si="518"/>
        <v>1265030222792821.5</v>
      </c>
      <c r="Y260" s="65">
        <f t="shared" si="518"/>
        <v>1.7792760777301853E+17</v>
      </c>
      <c r="Z260" s="65">
        <f t="shared" si="518"/>
        <v>2.1897487376463581E+19</v>
      </c>
      <c r="AA260" s="65">
        <f t="shared" si="518"/>
        <v>2.3954833774315307E+21</v>
      </c>
      <c r="AB260" s="65">
        <f t="shared" si="518"/>
        <v>2.3584952359379767E+23</v>
      </c>
      <c r="AC260" s="65">
        <f t="shared" si="518"/>
        <v>2.11098241831217E+25</v>
      </c>
      <c r="AD260" s="65">
        <f t="shared" si="518"/>
        <v>1.7319929722146776E+27</v>
      </c>
      <c r="AE260" s="65">
        <f t="shared" si="518"/>
        <v>1.3117346376040211E+29</v>
      </c>
      <c r="AF260" s="65">
        <f t="shared" si="518"/>
        <v>9.2248990775976729E+30</v>
      </c>
      <c r="AG260" s="65">
        <f t="shared" si="518"/>
        <v>6.0550048757690751E+32</v>
      </c>
      <c r="AH260" s="65">
        <f t="shared" si="518"/>
        <v>3.7259678929357915E+34</v>
      </c>
      <c r="AI260" s="65">
        <f t="shared" si="518"/>
        <v>2.1579195146007527E+36</v>
      </c>
      <c r="AJ260" s="65">
        <f t="shared" si="518"/>
        <v>1.1803430736874522E+38</v>
      </c>
      <c r="AK260" s="65">
        <f t="shared" si="518"/>
        <v>6.1164670059973667E+39</v>
      </c>
      <c r="AL260" s="65">
        <f t="shared" si="518"/>
        <v>3.011043910428064E+41</v>
      </c>
      <c r="AM260" s="65">
        <f t="shared" si="405"/>
        <v>1</v>
      </c>
      <c r="AN260" s="65">
        <f t="shared" si="400"/>
        <v>1.3888888888888889E-3</v>
      </c>
      <c r="AO260" s="65">
        <f t="shared" ref="AO260:BH260" si="519">AN260+1/((FACT($B$4-1-AO$10))*(($B$5*$P260)^AO$10))</f>
        <v>1.3973615982919019E-3</v>
      </c>
      <c r="AP260" s="65">
        <f t="shared" si="519"/>
        <v>1.3974046703746786E-3</v>
      </c>
      <c r="AQ260" s="65">
        <f t="shared" si="519"/>
        <v>1.3974048455445542E-3</v>
      </c>
      <c r="AR260" s="65">
        <f t="shared" si="519"/>
        <v>1.3974048460788531E-3</v>
      </c>
      <c r="AS260" s="65">
        <f t="shared" si="519"/>
        <v>1.3974048460799395E-3</v>
      </c>
      <c r="AT260" s="65">
        <f t="shared" si="519"/>
        <v>1.3974048460799406E-3</v>
      </c>
      <c r="AU260" s="65" t="e">
        <f t="shared" si="519"/>
        <v>#NUM!</v>
      </c>
      <c r="AV260" s="65" t="e">
        <f t="shared" si="519"/>
        <v>#NUM!</v>
      </c>
      <c r="AW260" s="65" t="e">
        <f t="shared" si="519"/>
        <v>#NUM!</v>
      </c>
      <c r="AX260" s="65" t="e">
        <f t="shared" si="519"/>
        <v>#NUM!</v>
      </c>
      <c r="AY260" s="65" t="e">
        <f t="shared" si="519"/>
        <v>#NUM!</v>
      </c>
      <c r="AZ260" s="65" t="e">
        <f t="shared" si="519"/>
        <v>#NUM!</v>
      </c>
      <c r="BA260" s="65" t="e">
        <f t="shared" si="519"/>
        <v>#NUM!</v>
      </c>
      <c r="BB260" s="65" t="e">
        <f t="shared" si="519"/>
        <v>#NUM!</v>
      </c>
      <c r="BC260" s="65" t="e">
        <f t="shared" si="519"/>
        <v>#NUM!</v>
      </c>
      <c r="BD260" s="65" t="e">
        <f t="shared" si="519"/>
        <v>#NUM!</v>
      </c>
      <c r="BE260" s="65" t="e">
        <f t="shared" si="519"/>
        <v>#NUM!</v>
      </c>
      <c r="BF260" s="65" t="e">
        <f t="shared" si="519"/>
        <v>#NUM!</v>
      </c>
      <c r="BG260" s="65" t="e">
        <f t="shared" si="519"/>
        <v>#NUM!</v>
      </c>
      <c r="BH260" s="65" t="e">
        <f t="shared" si="519"/>
        <v>#NUM!</v>
      </c>
      <c r="BI260" s="5">
        <f t="shared" si="407"/>
        <v>7.8518564272923239</v>
      </c>
    </row>
    <row r="261" spans="4:61" s="1" customFormat="1">
      <c r="D261" s="5"/>
      <c r="E261" s="5"/>
      <c r="F261" s="5"/>
      <c r="G261" s="5"/>
      <c r="H261" s="5"/>
      <c r="O261" s="3"/>
      <c r="P261" s="66">
        <v>125</v>
      </c>
      <c r="Q261" s="65">
        <f t="shared" si="402"/>
        <v>0</v>
      </c>
      <c r="R261" s="65">
        <f t="shared" si="403"/>
        <v>1</v>
      </c>
      <c r="S261" s="65">
        <f t="shared" ref="S261:AL261" si="520">R261+(($B$5*$P261)^S$10)/FACT(S$10)</f>
        <v>988.5</v>
      </c>
      <c r="T261" s="65">
        <f t="shared" si="520"/>
        <v>488566.625</v>
      </c>
      <c r="U261" s="65">
        <f t="shared" si="520"/>
        <v>160983032.77083334</v>
      </c>
      <c r="V261" s="65">
        <f t="shared" si="520"/>
        <v>39783054362.523437</v>
      </c>
      <c r="W261" s="65">
        <f t="shared" si="520"/>
        <v>7865142141988.6631</v>
      </c>
      <c r="X261" s="65">
        <f t="shared" si="520"/>
        <v>1295788825313791</v>
      </c>
      <c r="Y261" s="65">
        <f t="shared" si="520"/>
        <v>1.8298502270133587E+17</v>
      </c>
      <c r="Z261" s="65">
        <f t="shared" si="520"/>
        <v>2.2610249829272809E+19</v>
      </c>
      <c r="AA261" s="65">
        <f t="shared" si="520"/>
        <v>2.4833795827725322E+21</v>
      </c>
      <c r="AB261" s="65">
        <f t="shared" si="520"/>
        <v>2.4548435121091936E+23</v>
      </c>
      <c r="AC261" s="65">
        <f t="shared" si="520"/>
        <v>2.2060344304192283E+25</v>
      </c>
      <c r="AD261" s="65">
        <f t="shared" si="520"/>
        <v>1.8172415279349505E+27</v>
      </c>
      <c r="AE261" s="65">
        <f t="shared" si="520"/>
        <v>1.3818196605373291E+29</v>
      </c>
      <c r="AF261" s="65">
        <f t="shared" si="520"/>
        <v>9.7567652138555536E+30</v>
      </c>
      <c r="AG261" s="65">
        <f t="shared" si="520"/>
        <v>6.4298016236080878E+32</v>
      </c>
      <c r="AH261" s="65">
        <f t="shared" si="520"/>
        <v>3.9724736705024323E+34</v>
      </c>
      <c r="AI261" s="65">
        <f t="shared" si="520"/>
        <v>2.3099150064626841E+36</v>
      </c>
      <c r="AJ261" s="65">
        <f t="shared" si="520"/>
        <v>1.2685507563900097E+38</v>
      </c>
      <c r="AK261" s="65">
        <f t="shared" si="520"/>
        <v>6.5999259243038198E+39</v>
      </c>
      <c r="AL261" s="65">
        <f t="shared" si="520"/>
        <v>3.2620779907712929E+41</v>
      </c>
      <c r="AM261" s="65">
        <f t="shared" si="405"/>
        <v>1</v>
      </c>
      <c r="AN261" s="65">
        <f t="shared" si="400"/>
        <v>1.3888888888888889E-3</v>
      </c>
      <c r="AO261" s="65">
        <f t="shared" ref="AO261:BH261" si="521">AN261+1/((FACT($B$4-1-AO$10))*(($B$5*$P261)^AO$10))</f>
        <v>1.3973277074542899E-3</v>
      </c>
      <c r="AP261" s="65">
        <f t="shared" si="521"/>
        <v>1.3973704356495577E-3</v>
      </c>
      <c r="AQ261" s="65">
        <f t="shared" si="521"/>
        <v>1.3973706087257916E-3</v>
      </c>
      <c r="AR261" s="65">
        <f t="shared" si="521"/>
        <v>1.3973706092515927E-3</v>
      </c>
      <c r="AS261" s="65">
        <f t="shared" si="521"/>
        <v>1.3973706092526576E-3</v>
      </c>
      <c r="AT261" s="65">
        <f t="shared" si="521"/>
        <v>1.3973706092526587E-3</v>
      </c>
      <c r="AU261" s="65" t="e">
        <f t="shared" si="521"/>
        <v>#NUM!</v>
      </c>
      <c r="AV261" s="65" t="e">
        <f t="shared" si="521"/>
        <v>#NUM!</v>
      </c>
      <c r="AW261" s="65" t="e">
        <f t="shared" si="521"/>
        <v>#NUM!</v>
      </c>
      <c r="AX261" s="65" t="e">
        <f t="shared" si="521"/>
        <v>#NUM!</v>
      </c>
      <c r="AY261" s="65" t="e">
        <f t="shared" si="521"/>
        <v>#NUM!</v>
      </c>
      <c r="AZ261" s="65" t="e">
        <f t="shared" si="521"/>
        <v>#NUM!</v>
      </c>
      <c r="BA261" s="65" t="e">
        <f t="shared" si="521"/>
        <v>#NUM!</v>
      </c>
      <c r="BB261" s="65" t="e">
        <f t="shared" si="521"/>
        <v>#NUM!</v>
      </c>
      <c r="BC261" s="65" t="e">
        <f t="shared" si="521"/>
        <v>#NUM!</v>
      </c>
      <c r="BD261" s="65" t="e">
        <f t="shared" si="521"/>
        <v>#NUM!</v>
      </c>
      <c r="BE261" s="65" t="e">
        <f t="shared" si="521"/>
        <v>#NUM!</v>
      </c>
      <c r="BF261" s="65" t="e">
        <f t="shared" si="521"/>
        <v>#NUM!</v>
      </c>
      <c r="BG261" s="65" t="e">
        <f t="shared" si="521"/>
        <v>#NUM!</v>
      </c>
      <c r="BH261" s="65" t="e">
        <f t="shared" si="521"/>
        <v>#NUM!</v>
      </c>
      <c r="BI261" s="5">
        <f t="shared" si="407"/>
        <v>7.8520488047837089</v>
      </c>
    </row>
    <row r="262" spans="4:61" s="1" customFormat="1">
      <c r="D262" s="5"/>
      <c r="E262" s="5"/>
      <c r="F262" s="5"/>
      <c r="G262" s="5"/>
      <c r="H262" s="5"/>
      <c r="O262" s="3"/>
      <c r="P262" s="65">
        <v>125.5</v>
      </c>
      <c r="Q262" s="65">
        <f t="shared" si="402"/>
        <v>0</v>
      </c>
      <c r="R262" s="65">
        <f t="shared" si="403"/>
        <v>1</v>
      </c>
      <c r="S262" s="65">
        <f t="shared" ref="S262:AL262" si="522">R262+(($B$5*$P262)^S$10)/FACT(S$10)</f>
        <v>992.45</v>
      </c>
      <c r="T262" s="65">
        <f t="shared" si="522"/>
        <v>492479.00125000003</v>
      </c>
      <c r="U262" s="65">
        <f t="shared" si="522"/>
        <v>162920592.74685419</v>
      </c>
      <c r="V262" s="65">
        <f t="shared" si="522"/>
        <v>40422758936.01667</v>
      </c>
      <c r="W262" s="65">
        <f t="shared" si="522"/>
        <v>8023546104022.9883</v>
      </c>
      <c r="X262" s="65">
        <f t="shared" si="522"/>
        <v>1327168152851769.5</v>
      </c>
      <c r="Y262" s="65">
        <f t="shared" si="522"/>
        <v>1.8816515677571651E+17</v>
      </c>
      <c r="Z262" s="65">
        <f t="shared" si="522"/>
        <v>2.3343230634293121E+19</v>
      </c>
      <c r="AA262" s="65">
        <f t="shared" si="522"/>
        <v>2.5741309714881414E+21</v>
      </c>
      <c r="AB262" s="65">
        <f t="shared" si="522"/>
        <v>2.5547198153844292E+23</v>
      </c>
      <c r="AC262" s="65">
        <f t="shared" si="522"/>
        <v>2.3049615067411834E+25</v>
      </c>
      <c r="AD262" s="65">
        <f t="shared" si="522"/>
        <v>1.9063207119415099E+27</v>
      </c>
      <c r="AE262" s="65">
        <f t="shared" si="522"/>
        <v>1.4553471525008184E+29</v>
      </c>
      <c r="AF262" s="65">
        <f t="shared" si="522"/>
        <v>1.031698984131003E+31</v>
      </c>
      <c r="AG262" s="65">
        <f t="shared" si="522"/>
        <v>6.826162688234523E+32</v>
      </c>
      <c r="AH262" s="65">
        <f t="shared" si="522"/>
        <v>4.2342061278001269E+34</v>
      </c>
      <c r="AI262" s="65">
        <f t="shared" si="522"/>
        <v>2.471945399769139E+36</v>
      </c>
      <c r="AJ262" s="65">
        <f t="shared" si="522"/>
        <v>1.362958470634935E+38</v>
      </c>
      <c r="AK262" s="65">
        <f t="shared" si="522"/>
        <v>7.1194383367739953E+39</v>
      </c>
      <c r="AL262" s="65">
        <f t="shared" si="522"/>
        <v>3.5329126940794786E+41</v>
      </c>
      <c r="AM262" s="65">
        <f t="shared" si="405"/>
        <v>1</v>
      </c>
      <c r="AN262" s="65">
        <f t="shared" si="400"/>
        <v>1.3888888888888889E-3</v>
      </c>
      <c r="AO262" s="65">
        <f t="shared" ref="AO262:BH262" si="523">AN262+1/((FACT($B$4-1-AO$10))*(($B$5*$P262)^AO$10))</f>
        <v>1.3972940866631926E-3</v>
      </c>
      <c r="AP262" s="65">
        <f t="shared" si="523"/>
        <v>1.3973364750729676E-3</v>
      </c>
      <c r="AQ262" s="65">
        <f t="shared" si="523"/>
        <v>1.3973366460887919E-3</v>
      </c>
      <c r="AR262" s="65">
        <f t="shared" si="523"/>
        <v>1.3973366466062639E-3</v>
      </c>
      <c r="AS262" s="65">
        <f t="shared" si="523"/>
        <v>1.3973366466073077E-3</v>
      </c>
      <c r="AT262" s="65">
        <f t="shared" si="523"/>
        <v>1.3973366466073088E-3</v>
      </c>
      <c r="AU262" s="65" t="e">
        <f t="shared" si="523"/>
        <v>#NUM!</v>
      </c>
      <c r="AV262" s="65" t="e">
        <f t="shared" si="523"/>
        <v>#NUM!</v>
      </c>
      <c r="AW262" s="65" t="e">
        <f t="shared" si="523"/>
        <v>#NUM!</v>
      </c>
      <c r="AX262" s="65" t="e">
        <f t="shared" si="523"/>
        <v>#NUM!</v>
      </c>
      <c r="AY262" s="65" t="e">
        <f t="shared" si="523"/>
        <v>#NUM!</v>
      </c>
      <c r="AZ262" s="65" t="e">
        <f t="shared" si="523"/>
        <v>#NUM!</v>
      </c>
      <c r="BA262" s="65" t="e">
        <f t="shared" si="523"/>
        <v>#NUM!</v>
      </c>
      <c r="BB262" s="65" t="e">
        <f t="shared" si="523"/>
        <v>#NUM!</v>
      </c>
      <c r="BC262" s="65" t="e">
        <f t="shared" si="523"/>
        <v>#NUM!</v>
      </c>
      <c r="BD262" s="65" t="e">
        <f t="shared" si="523"/>
        <v>#NUM!</v>
      </c>
      <c r="BE262" s="65" t="e">
        <f t="shared" si="523"/>
        <v>#NUM!</v>
      </c>
      <c r="BF262" s="65" t="e">
        <f t="shared" si="523"/>
        <v>#NUM!</v>
      </c>
      <c r="BG262" s="65" t="e">
        <f t="shared" si="523"/>
        <v>#NUM!</v>
      </c>
      <c r="BH262" s="65" t="e">
        <f t="shared" si="523"/>
        <v>#NUM!</v>
      </c>
      <c r="BI262" s="5">
        <f t="shared" si="407"/>
        <v>7.8522396509548704</v>
      </c>
    </row>
    <row r="263" spans="4:61" s="1" customFormat="1">
      <c r="D263" s="5"/>
      <c r="E263" s="5"/>
      <c r="F263" s="5"/>
      <c r="G263" s="5"/>
      <c r="H263" s="5"/>
      <c r="O263" s="3"/>
      <c r="P263" s="66">
        <v>126</v>
      </c>
      <c r="Q263" s="65">
        <f t="shared" si="402"/>
        <v>0</v>
      </c>
      <c r="R263" s="65">
        <f t="shared" si="403"/>
        <v>1</v>
      </c>
      <c r="S263" s="65">
        <f t="shared" ref="S263:AL263" si="524">R263+(($B$5*$P263)^S$10)/FACT(S$10)</f>
        <v>996.40000000000009</v>
      </c>
      <c r="T263" s="65">
        <f t="shared" si="524"/>
        <v>496406.9800000001</v>
      </c>
      <c r="U263" s="65">
        <f t="shared" si="524"/>
        <v>164873637.42400002</v>
      </c>
      <c r="V263" s="65">
        <f t="shared" si="524"/>
        <v>41070147433.413414</v>
      </c>
      <c r="W263" s="65">
        <f t="shared" si="524"/>
        <v>8184492054738.9863</v>
      </c>
      <c r="X263" s="65">
        <f t="shared" si="524"/>
        <v>1359178186476733.5</v>
      </c>
      <c r="Y263" s="65">
        <f t="shared" si="524"/>
        <v>1.9347048153328438E+17</v>
      </c>
      <c r="Z263" s="65">
        <f t="shared" si="524"/>
        <v>2.4096919400459825E+19</v>
      </c>
      <c r="AA263" s="65">
        <f t="shared" si="524"/>
        <v>2.6678183698337356E+21</v>
      </c>
      <c r="AB263" s="65">
        <f t="shared" si="524"/>
        <v>2.6582385154596202E+23</v>
      </c>
      <c r="AC263" s="65">
        <f t="shared" si="524"/>
        <v>2.4079052526411246E+25</v>
      </c>
      <c r="AD263" s="65">
        <f t="shared" si="524"/>
        <v>1.9993863711064863E+27</v>
      </c>
      <c r="AE263" s="65">
        <f t="shared" si="524"/>
        <v>1.5324714828761473E+29</v>
      </c>
      <c r="AF263" s="65">
        <f t="shared" si="524"/>
        <v>1.0906963020551349E+31</v>
      </c>
      <c r="AG263" s="65">
        <f t="shared" si="524"/>
        <v>7.2452354830397292E+32</v>
      </c>
      <c r="AH263" s="65">
        <f t="shared" si="524"/>
        <v>4.5120395360248834E+34</v>
      </c>
      <c r="AI263" s="65">
        <f t="shared" si="524"/>
        <v>2.6446292660431851E+36</v>
      </c>
      <c r="AJ263" s="65">
        <f t="shared" si="524"/>
        <v>1.4639746981480957E+38</v>
      </c>
      <c r="AK263" s="65">
        <f t="shared" si="524"/>
        <v>7.677533126774921E+39</v>
      </c>
      <c r="AL263" s="65">
        <f t="shared" si="524"/>
        <v>3.8250215477367959E+41</v>
      </c>
      <c r="AM263" s="65">
        <f t="shared" si="405"/>
        <v>1</v>
      </c>
      <c r="AN263" s="65">
        <f t="shared" si="400"/>
        <v>1.3888888888888889E-3</v>
      </c>
      <c r="AO263" s="65">
        <f t="shared" ref="AO263:BH263" si="525">AN263+1/((FACT($B$4-1-AO$10))*(($B$5*$P263)^AO$10))</f>
        <v>1.3972607327037707E-3</v>
      </c>
      <c r="AP263" s="65">
        <f t="shared" si="525"/>
        <v>1.3973027853650872E-3</v>
      </c>
      <c r="AQ263" s="65">
        <f t="shared" si="525"/>
        <v>1.3973029543530773E-3</v>
      </c>
      <c r="AR263" s="65">
        <f t="shared" si="525"/>
        <v>1.397302954862384E-3</v>
      </c>
      <c r="AS263" s="65">
        <f t="shared" si="525"/>
        <v>1.3973029548634073E-3</v>
      </c>
      <c r="AT263" s="65">
        <f t="shared" si="525"/>
        <v>1.3973029548634084E-3</v>
      </c>
      <c r="AU263" s="65" t="e">
        <f t="shared" si="525"/>
        <v>#NUM!</v>
      </c>
      <c r="AV263" s="65" t="e">
        <f t="shared" si="525"/>
        <v>#NUM!</v>
      </c>
      <c r="AW263" s="65" t="e">
        <f t="shared" si="525"/>
        <v>#NUM!</v>
      </c>
      <c r="AX263" s="65" t="e">
        <f t="shared" si="525"/>
        <v>#NUM!</v>
      </c>
      <c r="AY263" s="65" t="e">
        <f t="shared" si="525"/>
        <v>#NUM!</v>
      </c>
      <c r="AZ263" s="65" t="e">
        <f t="shared" si="525"/>
        <v>#NUM!</v>
      </c>
      <c r="BA263" s="65" t="e">
        <f t="shared" si="525"/>
        <v>#NUM!</v>
      </c>
      <c r="BB263" s="65" t="e">
        <f t="shared" si="525"/>
        <v>#NUM!</v>
      </c>
      <c r="BC263" s="65" t="e">
        <f t="shared" si="525"/>
        <v>#NUM!</v>
      </c>
      <c r="BD263" s="65" t="e">
        <f t="shared" si="525"/>
        <v>#NUM!</v>
      </c>
      <c r="BE263" s="65" t="e">
        <f t="shared" si="525"/>
        <v>#NUM!</v>
      </c>
      <c r="BF263" s="65" t="e">
        <f t="shared" si="525"/>
        <v>#NUM!</v>
      </c>
      <c r="BG263" s="65" t="e">
        <f t="shared" si="525"/>
        <v>#NUM!</v>
      </c>
      <c r="BH263" s="65" t="e">
        <f t="shared" si="525"/>
        <v>#NUM!</v>
      </c>
      <c r="BI263" s="5">
        <f t="shared" si="407"/>
        <v>7.8524289840171413</v>
      </c>
    </row>
    <row r="264" spans="4:61" s="1" customFormat="1">
      <c r="D264" s="5"/>
      <c r="E264" s="5"/>
      <c r="F264" s="5"/>
      <c r="G264" s="5"/>
      <c r="H264" s="5"/>
      <c r="O264" s="3"/>
      <c r="P264" s="65">
        <v>126.5</v>
      </c>
      <c r="Q264" s="65">
        <f t="shared" si="402"/>
        <v>0</v>
      </c>
      <c r="R264" s="65">
        <f t="shared" si="403"/>
        <v>1</v>
      </c>
      <c r="S264" s="65">
        <f t="shared" ref="S264:AL264" si="526">R264+(($B$5*$P264)^S$10)/FACT(S$10)</f>
        <v>1000.35</v>
      </c>
      <c r="T264" s="65">
        <f t="shared" si="526"/>
        <v>500350.56125000003</v>
      </c>
      <c r="U264" s="65">
        <f t="shared" si="526"/>
        <v>166842228.43214586</v>
      </c>
      <c r="V264" s="65">
        <f t="shared" si="526"/>
        <v>41725281141.00209</v>
      </c>
      <c r="W264" s="65">
        <f t="shared" si="526"/>
        <v>8348010466596.3574</v>
      </c>
      <c r="X264" s="65">
        <f t="shared" si="526"/>
        <v>1391829027147397.7</v>
      </c>
      <c r="Y264" s="65">
        <f t="shared" si="526"/>
        <v>1.9890350817285584E+17</v>
      </c>
      <c r="Z264" s="65">
        <f t="shared" si="526"/>
        <v>2.4871815577455829E+19</v>
      </c>
      <c r="AA264" s="65">
        <f t="shared" si="526"/>
        <v>2.7645245574038935E+21</v>
      </c>
      <c r="AB264" s="65">
        <f t="shared" si="526"/>
        <v>2.7655172131182899E+23</v>
      </c>
      <c r="AC264" s="65">
        <f t="shared" si="526"/>
        <v>2.5150118546451346E+25</v>
      </c>
      <c r="AD264" s="65">
        <f t="shared" si="526"/>
        <v>2.0966000357717163E+27</v>
      </c>
      <c r="AE264" s="65">
        <f t="shared" si="526"/>
        <v>1.6133532886493081E+29</v>
      </c>
      <c r="AF264" s="65">
        <f t="shared" si="526"/>
        <v>1.1528137018537799E+31</v>
      </c>
      <c r="AG264" s="65">
        <f t="shared" si="526"/>
        <v>7.6882235492350985E+32</v>
      </c>
      <c r="AH264" s="65">
        <f t="shared" si="526"/>
        <v>4.8068945896381882E+34</v>
      </c>
      <c r="AI264" s="65">
        <f t="shared" si="526"/>
        <v>2.8286206200820543E+36</v>
      </c>
      <c r="AJ264" s="65">
        <f t="shared" si="526"/>
        <v>1.5720330481994049E+38</v>
      </c>
      <c r="AK264" s="65">
        <f t="shared" si="526"/>
        <v>8.2769054445635486E+39</v>
      </c>
      <c r="AL264" s="65">
        <f t="shared" si="526"/>
        <v>4.1399812211220223E+41</v>
      </c>
      <c r="AM264" s="65">
        <f t="shared" si="405"/>
        <v>1</v>
      </c>
      <c r="AN264" s="65">
        <f t="shared" si="400"/>
        <v>1.3888888888888889E-3</v>
      </c>
      <c r="AO264" s="65">
        <f t="shared" ref="AO264:BH264" si="527">AN264+1/((FACT($B$4-1-AO$10))*(($B$5*$P264)^AO$10))</f>
        <v>1.3972276424120123E-3</v>
      </c>
      <c r="AP264" s="65">
        <f t="shared" si="527"/>
        <v>1.3972693632982038E-3</v>
      </c>
      <c r="AQ264" s="65">
        <f t="shared" si="527"/>
        <v>1.3972695302902935E-3</v>
      </c>
      <c r="AR264" s="65">
        <f t="shared" si="527"/>
        <v>1.3972695307915956E-3</v>
      </c>
      <c r="AS264" s="65">
        <f t="shared" si="527"/>
        <v>1.3972695307925989E-3</v>
      </c>
      <c r="AT264" s="65">
        <f t="shared" si="527"/>
        <v>1.3972695307926E-3</v>
      </c>
      <c r="AU264" s="65" t="e">
        <f t="shared" si="527"/>
        <v>#NUM!</v>
      </c>
      <c r="AV264" s="65" t="e">
        <f t="shared" si="527"/>
        <v>#NUM!</v>
      </c>
      <c r="AW264" s="65" t="e">
        <f t="shared" si="527"/>
        <v>#NUM!</v>
      </c>
      <c r="AX264" s="65" t="e">
        <f t="shared" si="527"/>
        <v>#NUM!</v>
      </c>
      <c r="AY264" s="65" t="e">
        <f t="shared" si="527"/>
        <v>#NUM!</v>
      </c>
      <c r="AZ264" s="65" t="e">
        <f t="shared" si="527"/>
        <v>#NUM!</v>
      </c>
      <c r="BA264" s="65" t="e">
        <f t="shared" si="527"/>
        <v>#NUM!</v>
      </c>
      <c r="BB264" s="65" t="e">
        <f t="shared" si="527"/>
        <v>#NUM!</v>
      </c>
      <c r="BC264" s="65" t="e">
        <f t="shared" si="527"/>
        <v>#NUM!</v>
      </c>
      <c r="BD264" s="65" t="e">
        <f t="shared" si="527"/>
        <v>#NUM!</v>
      </c>
      <c r="BE264" s="65" t="e">
        <f t="shared" si="527"/>
        <v>#NUM!</v>
      </c>
      <c r="BF264" s="65" t="e">
        <f t="shared" si="527"/>
        <v>#NUM!</v>
      </c>
      <c r="BG264" s="65" t="e">
        <f t="shared" si="527"/>
        <v>#NUM!</v>
      </c>
      <c r="BH264" s="65" t="e">
        <f t="shared" si="527"/>
        <v>#NUM!</v>
      </c>
      <c r="BI264" s="5">
        <f t="shared" si="407"/>
        <v>7.8526168218942258</v>
      </c>
    </row>
    <row r="265" spans="4:61" s="1" customFormat="1">
      <c r="D265" s="5"/>
      <c r="E265" s="5"/>
      <c r="F265" s="5"/>
      <c r="G265" s="5"/>
      <c r="H265" s="5"/>
      <c r="O265" s="3"/>
      <c r="P265" s="66">
        <v>127</v>
      </c>
      <c r="Q265" s="65">
        <f t="shared" si="402"/>
        <v>0</v>
      </c>
      <c r="R265" s="65">
        <f t="shared" si="403"/>
        <v>1</v>
      </c>
      <c r="S265" s="65">
        <f t="shared" ref="S265:AL265" si="528">R265+(($B$5*$P265)^S$10)/FACT(S$10)</f>
        <v>1004.3000000000001</v>
      </c>
      <c r="T265" s="65">
        <f t="shared" si="528"/>
        <v>504309.74500000005</v>
      </c>
      <c r="U265" s="65">
        <f t="shared" si="528"/>
        <v>168826427.40116671</v>
      </c>
      <c r="V265" s="65">
        <f t="shared" si="528"/>
        <v>42388221588.509186</v>
      </c>
      <c r="W265" s="65">
        <f t="shared" si="528"/>
        <v>8514132054616.4443</v>
      </c>
      <c r="X265" s="65">
        <f t="shared" si="528"/>
        <v>1425130896667437.7</v>
      </c>
      <c r="Y265" s="65">
        <f t="shared" si="528"/>
        <v>2.0446678803038794E+17</v>
      </c>
      <c r="Z265" s="65">
        <f t="shared" si="528"/>
        <v>2.5668428613313114E+19</v>
      </c>
      <c r="AA265" s="65">
        <f t="shared" si="528"/>
        <v>2.8643343063139982E+21</v>
      </c>
      <c r="AB265" s="65">
        <f t="shared" si="528"/>
        <v>2.876676818160237E+23</v>
      </c>
      <c r="AC265" s="65">
        <f t="shared" si="528"/>
        <v>2.6264322096042549E+25</v>
      </c>
      <c r="AD265" s="65">
        <f t="shared" si="528"/>
        <v>2.1981291032454989E+27</v>
      </c>
      <c r="AE265" s="65">
        <f t="shared" si="528"/>
        <v>1.698159702514955E+29</v>
      </c>
      <c r="AF265" s="65">
        <f t="shared" si="528"/>
        <v>1.218202882911144E+31</v>
      </c>
      <c r="AG265" s="65">
        <f t="shared" si="528"/>
        <v>8.1563890624872352E+32</v>
      </c>
      <c r="AH265" s="65">
        <f t="shared" si="528"/>
        <v>5.1197406725942292E+34</v>
      </c>
      <c r="AI265" s="65">
        <f t="shared" si="528"/>
        <v>3.0246107981082098E+36</v>
      </c>
      <c r="AJ265" s="65">
        <f t="shared" si="528"/>
        <v>1.6875936944109875E+38</v>
      </c>
      <c r="AK265" s="65">
        <f t="shared" si="528"/>
        <v>8.9204269139943841E+39</v>
      </c>
      <c r="AL265" s="65">
        <f t="shared" si="528"/>
        <v>4.4794782928650999E+41</v>
      </c>
      <c r="AM265" s="65">
        <f t="shared" si="405"/>
        <v>1</v>
      </c>
      <c r="AN265" s="65">
        <f t="shared" si="400"/>
        <v>1.3888888888888889E-3</v>
      </c>
      <c r="AO265" s="65">
        <f t="shared" ref="AO265:BH265" si="529">AN265+1/((FACT($B$4-1-AO$10))*(($B$5*$P265)^AO$10))</f>
        <v>1.3971948126737324E-3</v>
      </c>
      <c r="AP265" s="65">
        <f t="shared" si="529"/>
        <v>1.3972362056956841E-3</v>
      </c>
      <c r="AQ265" s="65">
        <f t="shared" si="529"/>
        <v>1.3972363707231812E-3</v>
      </c>
      <c r="AR265" s="65">
        <f t="shared" si="529"/>
        <v>1.3972363712166352E-3</v>
      </c>
      <c r="AS265" s="65">
        <f t="shared" si="529"/>
        <v>1.3972363712176188E-3</v>
      </c>
      <c r="AT265" s="65">
        <f t="shared" si="529"/>
        <v>1.3972363712176198E-3</v>
      </c>
      <c r="AU265" s="65" t="e">
        <f t="shared" si="529"/>
        <v>#NUM!</v>
      </c>
      <c r="AV265" s="65" t="e">
        <f t="shared" si="529"/>
        <v>#NUM!</v>
      </c>
      <c r="AW265" s="65" t="e">
        <f t="shared" si="529"/>
        <v>#NUM!</v>
      </c>
      <c r="AX265" s="65" t="e">
        <f t="shared" si="529"/>
        <v>#NUM!</v>
      </c>
      <c r="AY265" s="65" t="e">
        <f t="shared" si="529"/>
        <v>#NUM!</v>
      </c>
      <c r="AZ265" s="65" t="e">
        <f t="shared" si="529"/>
        <v>#NUM!</v>
      </c>
      <c r="BA265" s="65" t="e">
        <f t="shared" si="529"/>
        <v>#NUM!</v>
      </c>
      <c r="BB265" s="65" t="e">
        <f t="shared" si="529"/>
        <v>#NUM!</v>
      </c>
      <c r="BC265" s="65" t="e">
        <f t="shared" si="529"/>
        <v>#NUM!</v>
      </c>
      <c r="BD265" s="65" t="e">
        <f t="shared" si="529"/>
        <v>#NUM!</v>
      </c>
      <c r="BE265" s="65" t="e">
        <f t="shared" si="529"/>
        <v>#NUM!</v>
      </c>
      <c r="BF265" s="65" t="e">
        <f t="shared" si="529"/>
        <v>#NUM!</v>
      </c>
      <c r="BG265" s="65" t="e">
        <f t="shared" si="529"/>
        <v>#NUM!</v>
      </c>
      <c r="BH265" s="65" t="e">
        <f t="shared" si="529"/>
        <v>#NUM!</v>
      </c>
      <c r="BI265" s="5">
        <f t="shared" si="407"/>
        <v>7.852803182227853</v>
      </c>
    </row>
    <row r="266" spans="4:61" s="1" customFormat="1">
      <c r="D266" s="5"/>
      <c r="E266" s="5"/>
      <c r="F266" s="5"/>
      <c r="G266" s="5"/>
      <c r="H266" s="5"/>
      <c r="O266" s="3"/>
      <c r="P266" s="65">
        <v>127.5</v>
      </c>
      <c r="Q266" s="65">
        <f t="shared" si="402"/>
        <v>0</v>
      </c>
      <c r="R266" s="65">
        <f t="shared" si="403"/>
        <v>1</v>
      </c>
      <c r="S266" s="65">
        <f t="shared" ref="S266:AL266" si="530">R266+(($B$5*$P266)^S$10)/FACT(S$10)</f>
        <v>1008.25</v>
      </c>
      <c r="T266" s="65">
        <f t="shared" si="530"/>
        <v>508284.53125</v>
      </c>
      <c r="U266" s="65">
        <f t="shared" si="530"/>
        <v>170826295.9609375</v>
      </c>
      <c r="V266" s="65">
        <f t="shared" si="530"/>
        <v>43059030549.099121</v>
      </c>
      <c r="W266" s="65">
        <f t="shared" si="530"/>
        <v>8682887777343.7871</v>
      </c>
      <c r="X266" s="65">
        <f t="shared" si="530"/>
        <v>1459094138645501.7</v>
      </c>
      <c r="Y266" s="65">
        <f t="shared" si="530"/>
        <v>2.1016291305821011E+17</v>
      </c>
      <c r="Z266" s="65">
        <f t="shared" si="530"/>
        <v>2.6487278113899643E+19</v>
      </c>
      <c r="AA266" s="65">
        <f t="shared" si="530"/>
        <v>2.9673344210080702E+21</v>
      </c>
      <c r="AB266" s="65">
        <f t="shared" si="530"/>
        <v>2.9918416288902336E+23</v>
      </c>
      <c r="AC266" s="65">
        <f t="shared" si="530"/>
        <v>2.7423220569653419E+25</v>
      </c>
      <c r="AD266" s="65">
        <f t="shared" si="530"/>
        <v>2.3041470264624403E+27</v>
      </c>
      <c r="AE266" s="65">
        <f t="shared" si="530"/>
        <v>1.7870645883304012E+29</v>
      </c>
      <c r="AF266" s="65">
        <f t="shared" si="530"/>
        <v>1.2870222785059852E+31</v>
      </c>
      <c r="AG266" s="65">
        <f t="shared" si="530"/>
        <v>8.6510554409119025E+32</v>
      </c>
      <c r="AH266" s="65">
        <f t="shared" si="530"/>
        <v>5.4515982255691173E+34</v>
      </c>
      <c r="AI266" s="65">
        <f t="shared" si="530"/>
        <v>3.2333304274179904E+36</v>
      </c>
      <c r="AJ266" s="65">
        <f t="shared" si="530"/>
        <v>1.8111448875462497E+38</v>
      </c>
      <c r="AK266" s="65">
        <f t="shared" si="530"/>
        <v>9.6111564216535318E+39</v>
      </c>
      <c r="AL266" s="65">
        <f t="shared" si="530"/>
        <v>4.8453164326727478E+41</v>
      </c>
      <c r="AM266" s="65">
        <f t="shared" si="405"/>
        <v>1</v>
      </c>
      <c r="AN266" s="65">
        <f t="shared" si="400"/>
        <v>1.3888888888888889E-3</v>
      </c>
      <c r="AO266" s="65">
        <f t="shared" ref="AO266:BH266" si="531">AN266+1/((FACT($B$4-1-AO$10))*(($B$5*$P266)^AO$10))</f>
        <v>1.3971622404235957E-3</v>
      </c>
      <c r="AP266" s="65">
        <f t="shared" si="531"/>
        <v>1.3972033094309657E-3</v>
      </c>
      <c r="AQ266" s="65">
        <f t="shared" si="531"/>
        <v>1.3972034725245666E-3</v>
      </c>
      <c r="AR266" s="65">
        <f t="shared" si="531"/>
        <v>1.3972034730103256E-3</v>
      </c>
      <c r="AS266" s="65">
        <f t="shared" si="531"/>
        <v>1.3972034730112901E-3</v>
      </c>
      <c r="AT266" s="65">
        <f t="shared" si="531"/>
        <v>1.397203473011291E-3</v>
      </c>
      <c r="AU266" s="65" t="e">
        <f t="shared" si="531"/>
        <v>#NUM!</v>
      </c>
      <c r="AV266" s="65" t="e">
        <f t="shared" si="531"/>
        <v>#NUM!</v>
      </c>
      <c r="AW266" s="65" t="e">
        <f t="shared" si="531"/>
        <v>#NUM!</v>
      </c>
      <c r="AX266" s="65" t="e">
        <f t="shared" si="531"/>
        <v>#NUM!</v>
      </c>
      <c r="AY266" s="65" t="e">
        <f t="shared" si="531"/>
        <v>#NUM!</v>
      </c>
      <c r="AZ266" s="65" t="e">
        <f t="shared" si="531"/>
        <v>#NUM!</v>
      </c>
      <c r="BA266" s="65" t="e">
        <f t="shared" si="531"/>
        <v>#NUM!</v>
      </c>
      <c r="BB266" s="65" t="e">
        <f t="shared" si="531"/>
        <v>#NUM!</v>
      </c>
      <c r="BC266" s="65" t="e">
        <f t="shared" si="531"/>
        <v>#NUM!</v>
      </c>
      <c r="BD266" s="65" t="e">
        <f t="shared" si="531"/>
        <v>#NUM!</v>
      </c>
      <c r="BE266" s="65" t="e">
        <f t="shared" si="531"/>
        <v>#NUM!</v>
      </c>
      <c r="BF266" s="65" t="e">
        <f t="shared" si="531"/>
        <v>#NUM!</v>
      </c>
      <c r="BG266" s="65" t="e">
        <f t="shared" si="531"/>
        <v>#NUM!</v>
      </c>
      <c r="BH266" s="65" t="e">
        <f t="shared" si="531"/>
        <v>#NUM!</v>
      </c>
      <c r="BI266" s="5">
        <f t="shared" si="407"/>
        <v>7.8529880823832992</v>
      </c>
    </row>
    <row r="267" spans="4:61" s="1" customFormat="1">
      <c r="D267" s="5"/>
      <c r="E267" s="5"/>
      <c r="F267" s="5"/>
      <c r="G267" s="5"/>
      <c r="H267" s="5"/>
      <c r="O267" s="3"/>
      <c r="P267" s="66">
        <v>128</v>
      </c>
      <c r="Q267" s="65">
        <f t="shared" si="402"/>
        <v>0</v>
      </c>
      <c r="R267" s="65">
        <f t="shared" si="403"/>
        <v>1</v>
      </c>
      <c r="S267" s="65">
        <f t="shared" ref="S267:AL267" si="532">R267+(($B$5*$P267)^S$10)/FACT(S$10)</f>
        <v>1012.2</v>
      </c>
      <c r="T267" s="65">
        <f t="shared" si="532"/>
        <v>512274.92000000004</v>
      </c>
      <c r="U267" s="65">
        <f t="shared" si="532"/>
        <v>172841895.74133334</v>
      </c>
      <c r="V267" s="65">
        <f t="shared" si="532"/>
        <v>43737770039.374405</v>
      </c>
      <c r="W267" s="65">
        <f t="shared" si="532"/>
        <v>8854308837807.7285</v>
      </c>
      <c r="X267" s="65">
        <f t="shared" si="532"/>
        <v>1493729219459034.2</v>
      </c>
      <c r="Y267" s="65">
        <f t="shared" si="532"/>
        <v>2.159945163080568E+17</v>
      </c>
      <c r="Z267" s="65">
        <f t="shared" si="532"/>
        <v>2.7328894004306813E+19</v>
      </c>
      <c r="AA267" s="65">
        <f t="shared" si="532"/>
        <v>3.0736137787003445E+21</v>
      </c>
      <c r="AB267" s="65">
        <f t="shared" si="532"/>
        <v>3.111139413191637E+23</v>
      </c>
      <c r="AC267" s="65">
        <f t="shared" si="532"/>
        <v>2.8628421142129758E+25</v>
      </c>
      <c r="AD267" s="65">
        <f t="shared" si="532"/>
        <v>2.414833507930436E+27</v>
      </c>
      <c r="AE267" s="65">
        <f t="shared" si="532"/>
        <v>1.8802487841257163E+29</v>
      </c>
      <c r="AF267" s="65">
        <f t="shared" si="532"/>
        <v>1.3594373264667799E+31</v>
      </c>
      <c r="AG267" s="65">
        <f t="shared" si="532"/>
        <v>9.1736100581008697E+32</v>
      </c>
      <c r="AH267" s="65">
        <f t="shared" si="532"/>
        <v>5.8035412182680566E+34</v>
      </c>
      <c r="AI267" s="65">
        <f t="shared" si="532"/>
        <v>3.455551491597471E+36</v>
      </c>
      <c r="AJ267" s="65">
        <f t="shared" si="532"/>
        <v>1.9432045479738836E+38</v>
      </c>
      <c r="AK267" s="65">
        <f t="shared" si="532"/>
        <v>1.0352351519156114E+40</v>
      </c>
      <c r="AL267" s="65">
        <f t="shared" si="532"/>
        <v>5.2394240213313329E+41</v>
      </c>
      <c r="AM267" s="65">
        <f t="shared" si="405"/>
        <v>1</v>
      </c>
      <c r="AN267" s="65">
        <f t="shared" ref="AN267:AN330" si="533">1/((FACT($B$4-1-AN$10))*(($B$5*$P267)^AN$10))</f>
        <v>1.3888888888888889E-3</v>
      </c>
      <c r="AO267" s="65">
        <f t="shared" ref="AO267:BH267" si="534">AN267+1/((FACT($B$4-1-AO$10))*(($B$5*$P267)^AO$10))</f>
        <v>1.3971299226441631E-3</v>
      </c>
      <c r="AP267" s="65">
        <f t="shared" si="534"/>
        <v>1.3971706714265765E-3</v>
      </c>
      <c r="AQ267" s="65">
        <f t="shared" si="534"/>
        <v>1.3971708326163805E-3</v>
      </c>
      <c r="AR267" s="65">
        <f t="shared" si="534"/>
        <v>1.3971708330945938E-3</v>
      </c>
      <c r="AS267" s="65">
        <f t="shared" si="534"/>
        <v>1.3971708330955397E-3</v>
      </c>
      <c r="AT267" s="65">
        <f t="shared" si="534"/>
        <v>1.3971708330955406E-3</v>
      </c>
      <c r="AU267" s="65" t="e">
        <f t="shared" si="534"/>
        <v>#NUM!</v>
      </c>
      <c r="AV267" s="65" t="e">
        <f t="shared" si="534"/>
        <v>#NUM!</v>
      </c>
      <c r="AW267" s="65" t="e">
        <f t="shared" si="534"/>
        <v>#NUM!</v>
      </c>
      <c r="AX267" s="65" t="e">
        <f t="shared" si="534"/>
        <v>#NUM!</v>
      </c>
      <c r="AY267" s="65" t="e">
        <f t="shared" si="534"/>
        <v>#NUM!</v>
      </c>
      <c r="AZ267" s="65" t="e">
        <f t="shared" si="534"/>
        <v>#NUM!</v>
      </c>
      <c r="BA267" s="65" t="e">
        <f t="shared" si="534"/>
        <v>#NUM!</v>
      </c>
      <c r="BB267" s="65" t="e">
        <f t="shared" si="534"/>
        <v>#NUM!</v>
      </c>
      <c r="BC267" s="65" t="e">
        <f t="shared" si="534"/>
        <v>#NUM!</v>
      </c>
      <c r="BD267" s="65" t="e">
        <f t="shared" si="534"/>
        <v>#NUM!</v>
      </c>
      <c r="BE267" s="65" t="e">
        <f t="shared" si="534"/>
        <v>#NUM!</v>
      </c>
      <c r="BF267" s="65" t="e">
        <f t="shared" si="534"/>
        <v>#NUM!</v>
      </c>
      <c r="BG267" s="65" t="e">
        <f t="shared" si="534"/>
        <v>#NUM!</v>
      </c>
      <c r="BH267" s="65" t="e">
        <f t="shared" si="534"/>
        <v>#NUM!</v>
      </c>
      <c r="BI267" s="5">
        <f t="shared" si="407"/>
        <v>7.8531715394547801</v>
      </c>
    </row>
    <row r="268" spans="4:61" s="1" customFormat="1">
      <c r="D268" s="5"/>
      <c r="E268" s="5"/>
      <c r="F268" s="5"/>
      <c r="G268" s="5"/>
      <c r="H268" s="5"/>
      <c r="O268" s="3"/>
      <c r="P268" s="65">
        <v>128.5</v>
      </c>
      <c r="Q268" s="65">
        <f t="shared" ref="Q268:Q331" si="535">$B$5*EXP(-$B$5*P268)*(($B$5*P268)^($B$4-1))/FACT($B$4-1)</f>
        <v>0</v>
      </c>
      <c r="R268" s="65">
        <f t="shared" ref="R268:R331" si="536">(($B$5*$P268)^R$10)/FACT(R$10)</f>
        <v>1</v>
      </c>
      <c r="S268" s="65">
        <f t="shared" ref="S268:AL268" si="537">R268+(($B$5*$P268)^S$10)/FACT(S$10)</f>
        <v>1016.1500000000001</v>
      </c>
      <c r="T268" s="65">
        <f t="shared" si="537"/>
        <v>516280.91125000012</v>
      </c>
      <c r="U268" s="65">
        <f t="shared" si="537"/>
        <v>174873288.37222922</v>
      </c>
      <c r="V268" s="65">
        <f t="shared" si="537"/>
        <v>44424502319.375496</v>
      </c>
      <c r="W268" s="65">
        <f t="shared" si="537"/>
        <v>9028426684483.9687</v>
      </c>
      <c r="X268" s="65">
        <f t="shared" si="537"/>
        <v>1529046729221882</v>
      </c>
      <c r="Y268" s="65">
        <f t="shared" si="537"/>
        <v>2.2196427241791328E+17</v>
      </c>
      <c r="Z268" s="65">
        <f t="shared" si="537"/>
        <v>2.8193816692152304E+19</v>
      </c>
      <c r="AA268" s="65">
        <f t="shared" si="537"/>
        <v>3.1832633704580818E+21</v>
      </c>
      <c r="AB268" s="65">
        <f t="shared" si="537"/>
        <v>3.2347014912100646E+23</v>
      </c>
      <c r="AC268" s="65">
        <f t="shared" si="537"/>
        <v>2.9881582155454572E+25</v>
      </c>
      <c r="AD268" s="65">
        <f t="shared" si="537"/>
        <v>2.5303746990912479E+27</v>
      </c>
      <c r="AE268" s="65">
        <f t="shared" si="537"/>
        <v>1.9779003528811977E+29</v>
      </c>
      <c r="AF268" s="65">
        <f t="shared" si="537"/>
        <v>1.4356207495784715E+31</v>
      </c>
      <c r="AG268" s="65">
        <f t="shared" si="537"/>
        <v>9.7255070649732593E+32</v>
      </c>
      <c r="AH268" s="65">
        <f t="shared" si="537"/>
        <v>6.1766997310335741E+34</v>
      </c>
      <c r="AI268" s="65">
        <f t="shared" si="537"/>
        <v>3.6920894955389579E+36</v>
      </c>
      <c r="AJ268" s="65">
        <f t="shared" si="537"/>
        <v>2.084321941664715E+38</v>
      </c>
      <c r="AK268" s="65">
        <f t="shared" si="537"/>
        <v>1.1147480470834748E+40</v>
      </c>
      <c r="AL268" s="65">
        <f t="shared" si="537"/>
        <v>5.6638622337382471E+41</v>
      </c>
      <c r="AM268" s="65">
        <f t="shared" ref="AM268:AM331" si="538">1-EXP(-$B$5*P268)*VLOOKUP(P268,P268:AL668,$B$4+2,1)</f>
        <v>1</v>
      </c>
      <c r="AN268" s="65">
        <f t="shared" si="533"/>
        <v>1.3888888888888889E-3</v>
      </c>
      <c r="AO268" s="65">
        <f t="shared" ref="AO268:BH268" si="539">AN268+1/((FACT($B$4-1-AO$10))*(($B$5*$P268)^AO$10))</f>
        <v>1.3970978563649598E-3</v>
      </c>
      <c r="AP268" s="65">
        <f t="shared" si="539"/>
        <v>1.3971382886531737E-3</v>
      </c>
      <c r="AQ268" s="65">
        <f t="shared" si="539"/>
        <v>1.3971384479686962E-3</v>
      </c>
      <c r="AR268" s="65">
        <f t="shared" si="539"/>
        <v>1.3971384484395099E-3</v>
      </c>
      <c r="AS268" s="65">
        <f t="shared" si="539"/>
        <v>1.3971384484404376E-3</v>
      </c>
      <c r="AT268" s="65">
        <f t="shared" si="539"/>
        <v>1.3971384484404385E-3</v>
      </c>
      <c r="AU268" s="65" t="e">
        <f t="shared" si="539"/>
        <v>#NUM!</v>
      </c>
      <c r="AV268" s="65" t="e">
        <f t="shared" si="539"/>
        <v>#NUM!</v>
      </c>
      <c r="AW268" s="65" t="e">
        <f t="shared" si="539"/>
        <v>#NUM!</v>
      </c>
      <c r="AX268" s="65" t="e">
        <f t="shared" si="539"/>
        <v>#NUM!</v>
      </c>
      <c r="AY268" s="65" t="e">
        <f t="shared" si="539"/>
        <v>#NUM!</v>
      </c>
      <c r="AZ268" s="65" t="e">
        <f t="shared" si="539"/>
        <v>#NUM!</v>
      </c>
      <c r="BA268" s="65" t="e">
        <f t="shared" si="539"/>
        <v>#NUM!</v>
      </c>
      <c r="BB268" s="65" t="e">
        <f t="shared" si="539"/>
        <v>#NUM!</v>
      </c>
      <c r="BC268" s="65" t="e">
        <f t="shared" si="539"/>
        <v>#NUM!</v>
      </c>
      <c r="BD268" s="65" t="e">
        <f t="shared" si="539"/>
        <v>#NUM!</v>
      </c>
      <c r="BE268" s="65" t="e">
        <f t="shared" si="539"/>
        <v>#NUM!</v>
      </c>
      <c r="BF268" s="65" t="e">
        <f t="shared" si="539"/>
        <v>#NUM!</v>
      </c>
      <c r="BG268" s="65" t="e">
        <f t="shared" si="539"/>
        <v>#NUM!</v>
      </c>
      <c r="BH268" s="65" t="e">
        <f t="shared" si="539"/>
        <v>#NUM!</v>
      </c>
      <c r="BI268" s="5">
        <f t="shared" ref="BI268:BI331" si="540">$B$5/((FACT($B$4-1))*VLOOKUP(P268,P268:BH668,$B$4+24,1))</f>
        <v>7.8533535702707278</v>
      </c>
    </row>
    <row r="269" spans="4:61" s="1" customFormat="1">
      <c r="D269" s="5"/>
      <c r="E269" s="5"/>
      <c r="F269" s="5"/>
      <c r="G269" s="5"/>
      <c r="H269" s="5"/>
      <c r="O269" s="3"/>
      <c r="P269" s="66">
        <v>129</v>
      </c>
      <c r="Q269" s="65">
        <f t="shared" si="535"/>
        <v>0</v>
      </c>
      <c r="R269" s="65">
        <f t="shared" si="536"/>
        <v>1</v>
      </c>
      <c r="S269" s="65">
        <f t="shared" ref="S269:AL269" si="541">R269+(($B$5*$P269)^S$10)/FACT(S$10)</f>
        <v>1020.1</v>
      </c>
      <c r="T269" s="65">
        <f t="shared" si="541"/>
        <v>520302.505</v>
      </c>
      <c r="U269" s="65">
        <f t="shared" si="541"/>
        <v>176920535.4835</v>
      </c>
      <c r="V269" s="65">
        <f t="shared" si="541"/>
        <v>45119289892.580841</v>
      </c>
      <c r="W269" s="65">
        <f t="shared" si="541"/>
        <v>9205273012256.1602</v>
      </c>
      <c r="X269" s="65">
        <f t="shared" si="541"/>
        <v>1565057382755710.5</v>
      </c>
      <c r="Y269" s="65">
        <f t="shared" si="541"/>
        <v>2.2807489810269203E+17</v>
      </c>
      <c r="Z269" s="65">
        <f t="shared" si="541"/>
        <v>2.908259723281358E+19</v>
      </c>
      <c r="AA269" s="65">
        <f t="shared" si="541"/>
        <v>3.2963763429332432E+21</v>
      </c>
      <c r="AB269" s="65">
        <f t="shared" si="541"/>
        <v>3.3626628196726398E+23</v>
      </c>
      <c r="AC269" s="65">
        <f t="shared" si="541"/>
        <v>3.1184414538490492E+25</v>
      </c>
      <c r="AD269" s="65">
        <f t="shared" si="541"/>
        <v>2.650963405223726E+27</v>
      </c>
      <c r="AE269" s="65">
        <f t="shared" si="541"/>
        <v>2.0802148412886395E+29</v>
      </c>
      <c r="AF269" s="65">
        <f t="shared" si="541"/>
        <v>1.5157528460518992E+31</v>
      </c>
      <c r="AG269" s="65">
        <f t="shared" si="541"/>
        <v>1.0308270324364642E+33</v>
      </c>
      <c r="AH269" s="65">
        <f t="shared" si="541"/>
        <v>6.5722626501304319E+34</v>
      </c>
      <c r="AI269" s="65">
        <f t="shared" si="541"/>
        <v>3.9438057346614947E+36</v>
      </c>
      <c r="AJ269" s="65">
        <f t="shared" si="541"/>
        <v>2.2350794437499761E+38</v>
      </c>
      <c r="AK269" s="65">
        <f t="shared" si="541"/>
        <v>1.2000234980604814E+40</v>
      </c>
      <c r="AL269" s="65">
        <f t="shared" si="541"/>
        <v>6.1208336111169511E+41</v>
      </c>
      <c r="AM269" s="65">
        <f t="shared" si="538"/>
        <v>1</v>
      </c>
      <c r="AN269" s="65">
        <f t="shared" si="533"/>
        <v>1.3888888888888889E-3</v>
      </c>
      <c r="AO269" s="65">
        <f t="shared" ref="AO269:BH269" si="542">AN269+1/((FACT($B$4-1-AO$10))*(($B$5*$P269)^AO$10))</f>
        <v>1.3970660386615642E-3</v>
      </c>
      <c r="AP269" s="65">
        <f t="shared" si="542"/>
        <v>1.397106158128607E-3</v>
      </c>
      <c r="AQ269" s="65">
        <f t="shared" si="542"/>
        <v>1.3971063155987944E-3</v>
      </c>
      <c r="AR269" s="65">
        <f t="shared" si="542"/>
        <v>1.3971063160623512E-3</v>
      </c>
      <c r="AS269" s="65">
        <f t="shared" si="542"/>
        <v>1.3971063160632608E-3</v>
      </c>
      <c r="AT269" s="65">
        <f t="shared" si="542"/>
        <v>1.3971063160632617E-3</v>
      </c>
      <c r="AU269" s="65" t="e">
        <f t="shared" si="542"/>
        <v>#NUM!</v>
      </c>
      <c r="AV269" s="65" t="e">
        <f t="shared" si="542"/>
        <v>#NUM!</v>
      </c>
      <c r="AW269" s="65" t="e">
        <f t="shared" si="542"/>
        <v>#NUM!</v>
      </c>
      <c r="AX269" s="65" t="e">
        <f t="shared" si="542"/>
        <v>#NUM!</v>
      </c>
      <c r="AY269" s="65" t="e">
        <f t="shared" si="542"/>
        <v>#NUM!</v>
      </c>
      <c r="AZ269" s="65" t="e">
        <f t="shared" si="542"/>
        <v>#NUM!</v>
      </c>
      <c r="BA269" s="65" t="e">
        <f t="shared" si="542"/>
        <v>#NUM!</v>
      </c>
      <c r="BB269" s="65" t="e">
        <f t="shared" si="542"/>
        <v>#NUM!</v>
      </c>
      <c r="BC269" s="65" t="e">
        <f t="shared" si="542"/>
        <v>#NUM!</v>
      </c>
      <c r="BD269" s="65" t="e">
        <f t="shared" si="542"/>
        <v>#NUM!</v>
      </c>
      <c r="BE269" s="65" t="e">
        <f t="shared" si="542"/>
        <v>#NUM!</v>
      </c>
      <c r="BF269" s="65" t="e">
        <f t="shared" si="542"/>
        <v>#NUM!</v>
      </c>
      <c r="BG269" s="65" t="e">
        <f t="shared" si="542"/>
        <v>#NUM!</v>
      </c>
      <c r="BH269" s="65" t="e">
        <f t="shared" si="542"/>
        <v>#NUM!</v>
      </c>
      <c r="BI269" s="5">
        <f t="shared" si="540"/>
        <v>7.8535341913989276</v>
      </c>
    </row>
    <row r="270" spans="4:61" s="1" customFormat="1">
      <c r="D270" s="5"/>
      <c r="E270" s="5"/>
      <c r="F270" s="5"/>
      <c r="G270" s="5"/>
      <c r="H270" s="5"/>
      <c r="O270" s="3"/>
      <c r="P270" s="65">
        <v>129.5</v>
      </c>
      <c r="Q270" s="65">
        <f t="shared" si="535"/>
        <v>0</v>
      </c>
      <c r="R270" s="65">
        <f t="shared" si="536"/>
        <v>1</v>
      </c>
      <c r="S270" s="65">
        <f t="shared" ref="S270:AL270" si="543">R270+(($B$5*$P270)^S$10)/FACT(S$10)</f>
        <v>1024.0500000000002</v>
      </c>
      <c r="T270" s="65">
        <f t="shared" si="543"/>
        <v>524339.70125000004</v>
      </c>
      <c r="U270" s="65">
        <f t="shared" si="543"/>
        <v>178983698.70502084</v>
      </c>
      <c r="V270" s="65">
        <f t="shared" si="543"/>
        <v>45822195505.90696</v>
      </c>
      <c r="W270" s="65">
        <f t="shared" si="543"/>
        <v>9384879763377.4961</v>
      </c>
      <c r="X270" s="65">
        <f t="shared" si="543"/>
        <v>1601772020565216</v>
      </c>
      <c r="Y270" s="65">
        <f t="shared" si="543"/>
        <v>2.3432915264875395E+17</v>
      </c>
      <c r="Z270" s="65">
        <f t="shared" si="543"/>
        <v>2.999579749660731E+19</v>
      </c>
      <c r="AA270" s="65">
        <f t="shared" si="543"/>
        <v>3.4130480407506972E+21</v>
      </c>
      <c r="AB270" s="65">
        <f t="shared" si="543"/>
        <v>3.4951620778686032E+23</v>
      </c>
      <c r="AC270" s="65">
        <f t="shared" si="543"/>
        <v>3.2538683260355718E+25</v>
      </c>
      <c r="AD270" s="65">
        <f t="shared" si="543"/>
        <v>2.776799296021237E+27</v>
      </c>
      <c r="AE270" s="65">
        <f t="shared" si="543"/>
        <v>2.1873955467179198E+29</v>
      </c>
      <c r="AF270" s="65">
        <f t="shared" si="543"/>
        <v>1.600021790375624E+31</v>
      </c>
      <c r="AG270" s="65">
        <f t="shared" si="543"/>
        <v>1.0923496462391459E+33</v>
      </c>
      <c r="AH270" s="65">
        <f t="shared" si="543"/>
        <v>6.991480481239667E+34</v>
      </c>
      <c r="AI270" s="65">
        <f t="shared" si="543"/>
        <v>4.2116096729146006E+36</v>
      </c>
      <c r="AJ270" s="65">
        <f t="shared" si="543"/>
        <v>2.3960943938469012E+38</v>
      </c>
      <c r="AK270" s="65">
        <f t="shared" si="543"/>
        <v>1.2914543633417953E+40</v>
      </c>
      <c r="AL270" s="65">
        <f t="shared" si="543"/>
        <v>6.6126911499370437E+41</v>
      </c>
      <c r="AM270" s="65">
        <f t="shared" si="538"/>
        <v>1</v>
      </c>
      <c r="AN270" s="65">
        <f t="shared" si="533"/>
        <v>1.3888888888888889E-3</v>
      </c>
      <c r="AO270" s="65">
        <f t="shared" ref="AO270:BH270" si="544">AN270+1/((FACT($B$4-1-AO$10))*(($B$5*$P270)^AO$10))</f>
        <v>1.3970344666547198E-3</v>
      </c>
      <c r="AP270" s="65">
        <f t="shared" si="544"/>
        <v>1.3970742769170033E-3</v>
      </c>
      <c r="AQ270" s="65">
        <f t="shared" si="544"/>
        <v>1.3970744325702451E-3</v>
      </c>
      <c r="AR270" s="65">
        <f t="shared" si="544"/>
        <v>1.3970744330266838E-3</v>
      </c>
      <c r="AS270" s="65">
        <f t="shared" si="544"/>
        <v>1.3970744330275761E-3</v>
      </c>
      <c r="AT270" s="65">
        <f t="shared" si="544"/>
        <v>1.397074433027577E-3</v>
      </c>
      <c r="AU270" s="65" t="e">
        <f t="shared" si="544"/>
        <v>#NUM!</v>
      </c>
      <c r="AV270" s="65" t="e">
        <f t="shared" si="544"/>
        <v>#NUM!</v>
      </c>
      <c r="AW270" s="65" t="e">
        <f t="shared" si="544"/>
        <v>#NUM!</v>
      </c>
      <c r="AX270" s="65" t="e">
        <f t="shared" si="544"/>
        <v>#NUM!</v>
      </c>
      <c r="AY270" s="65" t="e">
        <f t="shared" si="544"/>
        <v>#NUM!</v>
      </c>
      <c r="AZ270" s="65" t="e">
        <f t="shared" si="544"/>
        <v>#NUM!</v>
      </c>
      <c r="BA270" s="65" t="e">
        <f t="shared" si="544"/>
        <v>#NUM!</v>
      </c>
      <c r="BB270" s="65" t="e">
        <f t="shared" si="544"/>
        <v>#NUM!</v>
      </c>
      <c r="BC270" s="65" t="e">
        <f t="shared" si="544"/>
        <v>#NUM!</v>
      </c>
      <c r="BD270" s="65" t="e">
        <f t="shared" si="544"/>
        <v>#NUM!</v>
      </c>
      <c r="BE270" s="65" t="e">
        <f t="shared" si="544"/>
        <v>#NUM!</v>
      </c>
      <c r="BF270" s="65" t="e">
        <f t="shared" si="544"/>
        <v>#NUM!</v>
      </c>
      <c r="BG270" s="65" t="e">
        <f t="shared" si="544"/>
        <v>#NUM!</v>
      </c>
      <c r="BH270" s="65" t="e">
        <f t="shared" si="544"/>
        <v>#NUM!</v>
      </c>
      <c r="BI270" s="5">
        <f t="shared" si="540"/>
        <v>7.8537134191515481</v>
      </c>
    </row>
    <row r="271" spans="4:61" s="1" customFormat="1">
      <c r="D271" s="5"/>
      <c r="E271" s="5"/>
      <c r="F271" s="5"/>
      <c r="G271" s="5"/>
      <c r="H271" s="5"/>
      <c r="O271" s="3"/>
      <c r="P271" s="66">
        <v>130</v>
      </c>
      <c r="Q271" s="65">
        <f t="shared" si="535"/>
        <v>0</v>
      </c>
      <c r="R271" s="65">
        <f t="shared" si="536"/>
        <v>1</v>
      </c>
      <c r="S271" s="65">
        <f t="shared" ref="S271:AL271" si="545">R271+(($B$5*$P271)^S$10)/FACT(S$10)</f>
        <v>1028</v>
      </c>
      <c r="T271" s="65">
        <f t="shared" si="545"/>
        <v>528392.5</v>
      </c>
      <c r="U271" s="65">
        <f t="shared" si="545"/>
        <v>181062839.66666666</v>
      </c>
      <c r="V271" s="65">
        <f t="shared" si="545"/>
        <v>46533282149.708328</v>
      </c>
      <c r="W271" s="65">
        <f t="shared" si="545"/>
        <v>9567279128432.2676</v>
      </c>
      <c r="X271" s="65">
        <f t="shared" si="545"/>
        <v>1639201609817130.2</v>
      </c>
      <c r="Y271" s="65">
        <f t="shared" si="545"/>
        <v>2.4072983841228752E+17</v>
      </c>
      <c r="Z271" s="65">
        <f t="shared" si="545"/>
        <v>3.0933990337929425E+19</v>
      </c>
      <c r="AA271" s="65">
        <f t="shared" si="545"/>
        <v>3.5333760495606075E+21</v>
      </c>
      <c r="AB271" s="65">
        <f t="shared" si="545"/>
        <v>3.632341755317296E+23</v>
      </c>
      <c r="AC271" s="65">
        <f t="shared" si="545"/>
        <v>3.394620881809424E+25</v>
      </c>
      <c r="AD271" s="65">
        <f t="shared" si="545"/>
        <v>2.908089121977402E+27</v>
      </c>
      <c r="AE271" s="65">
        <f t="shared" si="545"/>
        <v>2.2996537926156271E+29</v>
      </c>
      <c r="AF271" s="65">
        <f t="shared" si="545"/>
        <v>1.6886239448786859E+31</v>
      </c>
      <c r="AG271" s="65">
        <f t="shared" si="545"/>
        <v>1.1572858040756189E+33</v>
      </c>
      <c r="AH271" s="65">
        <f t="shared" si="545"/>
        <v>7.4356682858560387E+34</v>
      </c>
      <c r="AI271" s="65">
        <f t="shared" si="545"/>
        <v>4.496461434326552E+36</v>
      </c>
      <c r="AJ271" s="65">
        <f t="shared" si="545"/>
        <v>2.5680210475419479E+38</v>
      </c>
      <c r="AK271" s="65">
        <f t="shared" si="545"/>
        <v>1.3894586088412333E+40</v>
      </c>
      <c r="AL271" s="65">
        <f t="shared" si="545"/>
        <v>7.1419479364925763E+41</v>
      </c>
      <c r="AM271" s="65">
        <f t="shared" si="538"/>
        <v>1</v>
      </c>
      <c r="AN271" s="65">
        <f t="shared" si="533"/>
        <v>1.3888888888888889E-3</v>
      </c>
      <c r="AO271" s="65">
        <f t="shared" ref="AO271:BH271" si="546">AN271+1/((FACT($B$4-1-AO$10))*(($B$5*$P271)^AO$10))</f>
        <v>1.3970031375094667E-3</v>
      </c>
      <c r="AP271" s="65">
        <f t="shared" si="546"/>
        <v>1.3970426421278726E-3</v>
      </c>
      <c r="AQ271" s="65">
        <f t="shared" si="546"/>
        <v>1.3970427959920143E-3</v>
      </c>
      <c r="AR271" s="65">
        <f t="shared" si="546"/>
        <v>1.3970427964414714E-3</v>
      </c>
      <c r="AS271" s="65">
        <f t="shared" si="546"/>
        <v>1.3970427964423468E-3</v>
      </c>
      <c r="AT271" s="65">
        <f t="shared" si="546"/>
        <v>1.3970427964423477E-3</v>
      </c>
      <c r="AU271" s="65" t="e">
        <f t="shared" si="546"/>
        <v>#NUM!</v>
      </c>
      <c r="AV271" s="65" t="e">
        <f t="shared" si="546"/>
        <v>#NUM!</v>
      </c>
      <c r="AW271" s="65" t="e">
        <f t="shared" si="546"/>
        <v>#NUM!</v>
      </c>
      <c r="AX271" s="65" t="e">
        <f t="shared" si="546"/>
        <v>#NUM!</v>
      </c>
      <c r="AY271" s="65" t="e">
        <f t="shared" si="546"/>
        <v>#NUM!</v>
      </c>
      <c r="AZ271" s="65" t="e">
        <f t="shared" si="546"/>
        <v>#NUM!</v>
      </c>
      <c r="BA271" s="65" t="e">
        <f t="shared" si="546"/>
        <v>#NUM!</v>
      </c>
      <c r="BB271" s="65" t="e">
        <f t="shared" si="546"/>
        <v>#NUM!</v>
      </c>
      <c r="BC271" s="65" t="e">
        <f t="shared" si="546"/>
        <v>#NUM!</v>
      </c>
      <c r="BD271" s="65" t="e">
        <f t="shared" si="546"/>
        <v>#NUM!</v>
      </c>
      <c r="BE271" s="65" t="e">
        <f t="shared" si="546"/>
        <v>#NUM!</v>
      </c>
      <c r="BF271" s="65" t="e">
        <f t="shared" si="546"/>
        <v>#NUM!</v>
      </c>
      <c r="BG271" s="65" t="e">
        <f t="shared" si="546"/>
        <v>#NUM!</v>
      </c>
      <c r="BH271" s="65" t="e">
        <f t="shared" si="546"/>
        <v>#NUM!</v>
      </c>
      <c r="BI271" s="5">
        <f t="shared" si="540"/>
        <v>7.8538912695900489</v>
      </c>
    </row>
    <row r="272" spans="4:61" s="1" customFormat="1">
      <c r="D272" s="5"/>
      <c r="E272" s="5"/>
      <c r="F272" s="5"/>
      <c r="G272" s="5"/>
      <c r="H272" s="5"/>
      <c r="O272" s="3"/>
      <c r="P272" s="65">
        <v>130.5</v>
      </c>
      <c r="Q272" s="65">
        <f t="shared" si="535"/>
        <v>0</v>
      </c>
      <c r="R272" s="65">
        <f t="shared" si="536"/>
        <v>1</v>
      </c>
      <c r="S272" s="65">
        <f t="shared" ref="S272:AL272" si="547">R272+(($B$5*$P272)^S$10)/FACT(S$10)</f>
        <v>1031.95</v>
      </c>
      <c r="T272" s="65">
        <f t="shared" si="547"/>
        <v>532460.90125</v>
      </c>
      <c r="U272" s="65">
        <f t="shared" si="547"/>
        <v>183158019.9983125</v>
      </c>
      <c r="V272" s="65">
        <f t="shared" si="547"/>
        <v>47252613057.777466</v>
      </c>
      <c r="W272" s="65">
        <f t="shared" si="547"/>
        <v>9752503547297.4609</v>
      </c>
      <c r="X272" s="65">
        <f t="shared" si="547"/>
        <v>1677357245323031.2</v>
      </c>
      <c r="Y272" s="65">
        <f t="shared" si="547"/>
        <v>2.4727980132156483E+17</v>
      </c>
      <c r="Z272" s="65">
        <f t="shared" si="547"/>
        <v>3.1897759766371758E+19</v>
      </c>
      <c r="AA272" s="65">
        <f t="shared" si="547"/>
        <v>3.6574602397628713E+21</v>
      </c>
      <c r="AB272" s="65">
        <f t="shared" si="547"/>
        <v>3.7743482411500198E+23</v>
      </c>
      <c r="AC272" s="65">
        <f t="shared" si="547"/>
        <v>3.5408868759312979E+25</v>
      </c>
      <c r="AD272" s="65">
        <f t="shared" si="547"/>
        <v>3.0450469367170092E+27</v>
      </c>
      <c r="AE272" s="65">
        <f t="shared" si="547"/>
        <v>2.4172092125679296E+29</v>
      </c>
      <c r="AF272" s="65">
        <f t="shared" si="547"/>
        <v>1.7817641823419816E+31</v>
      </c>
      <c r="AG272" s="65">
        <f t="shared" si="547"/>
        <v>1.2258106854290843E+33</v>
      </c>
      <c r="AH272" s="65">
        <f t="shared" si="547"/>
        <v>7.9062087454507835E+34</v>
      </c>
      <c r="AI272" s="65">
        <f t="shared" si="547"/>
        <v>4.7993744130475517E+36</v>
      </c>
      <c r="AJ272" s="65">
        <f t="shared" si="547"/>
        <v>2.7515526286138914E+38</v>
      </c>
      <c r="AK272" s="65">
        <f t="shared" si="547"/>
        <v>1.4944808062641269E+40</v>
      </c>
      <c r="AL272" s="65">
        <f t="shared" si="547"/>
        <v>7.7112873575929465E+41</v>
      </c>
      <c r="AM272" s="65">
        <f t="shared" si="538"/>
        <v>1</v>
      </c>
      <c r="AN272" s="65">
        <f t="shared" si="533"/>
        <v>1.3888888888888889E-3</v>
      </c>
      <c r="AO272" s="65">
        <f t="shared" ref="AO272:BH272" si="548">AN272+1/((FACT($B$4-1-AO$10))*(($B$5*$P272)^AO$10))</f>
        <v>1.396972048434292E-3</v>
      </c>
      <c r="AP272" s="65">
        <f t="shared" si="548"/>
        <v>1.3970112509152338E-3</v>
      </c>
      <c r="AQ272" s="65">
        <f t="shared" si="548"/>
        <v>1.3970114030175897E-3</v>
      </c>
      <c r="AR272" s="65">
        <f t="shared" si="548"/>
        <v>1.3970114034601981E-3</v>
      </c>
      <c r="AS272" s="65">
        <f t="shared" si="548"/>
        <v>1.3970114034610568E-3</v>
      </c>
      <c r="AT272" s="65">
        <f t="shared" si="548"/>
        <v>1.3970114034610576E-3</v>
      </c>
      <c r="AU272" s="65" t="e">
        <f t="shared" si="548"/>
        <v>#NUM!</v>
      </c>
      <c r="AV272" s="65" t="e">
        <f t="shared" si="548"/>
        <v>#NUM!</v>
      </c>
      <c r="AW272" s="65" t="e">
        <f t="shared" si="548"/>
        <v>#NUM!</v>
      </c>
      <c r="AX272" s="65" t="e">
        <f t="shared" si="548"/>
        <v>#NUM!</v>
      </c>
      <c r="AY272" s="65" t="e">
        <f t="shared" si="548"/>
        <v>#NUM!</v>
      </c>
      <c r="AZ272" s="65" t="e">
        <f t="shared" si="548"/>
        <v>#NUM!</v>
      </c>
      <c r="BA272" s="65" t="e">
        <f t="shared" si="548"/>
        <v>#NUM!</v>
      </c>
      <c r="BB272" s="65" t="e">
        <f t="shared" si="548"/>
        <v>#NUM!</v>
      </c>
      <c r="BC272" s="65" t="e">
        <f t="shared" si="548"/>
        <v>#NUM!</v>
      </c>
      <c r="BD272" s="65" t="e">
        <f t="shared" si="548"/>
        <v>#NUM!</v>
      </c>
      <c r="BE272" s="65" t="e">
        <f t="shared" si="548"/>
        <v>#NUM!</v>
      </c>
      <c r="BF272" s="65" t="e">
        <f t="shared" si="548"/>
        <v>#NUM!</v>
      </c>
      <c r="BG272" s="65" t="e">
        <f t="shared" si="548"/>
        <v>#NUM!</v>
      </c>
      <c r="BH272" s="65" t="e">
        <f t="shared" si="548"/>
        <v>#NUM!</v>
      </c>
      <c r="BI272" s="5">
        <f t="shared" si="540"/>
        <v>7.8540677585299887</v>
      </c>
    </row>
    <row r="273" spans="4:61" s="1" customFormat="1">
      <c r="D273" s="5"/>
      <c r="E273" s="5"/>
      <c r="F273" s="5"/>
      <c r="G273" s="5"/>
      <c r="H273" s="5"/>
      <c r="O273" s="3"/>
      <c r="P273" s="66">
        <v>131</v>
      </c>
      <c r="Q273" s="65">
        <f t="shared" si="535"/>
        <v>0</v>
      </c>
      <c r="R273" s="65">
        <f t="shared" si="536"/>
        <v>1</v>
      </c>
      <c r="S273" s="65">
        <f t="shared" ref="S273:AL273" si="549">R273+(($B$5*$P273)^S$10)/FACT(S$10)</f>
        <v>1035.9000000000001</v>
      </c>
      <c r="T273" s="65">
        <f t="shared" si="549"/>
        <v>536544.90500000014</v>
      </c>
      <c r="U273" s="65">
        <f t="shared" si="549"/>
        <v>185269301.32983339</v>
      </c>
      <c r="V273" s="65">
        <f t="shared" si="549"/>
        <v>47980251707.344856</v>
      </c>
      <c r="W273" s="65">
        <f t="shared" si="549"/>
        <v>9940585710104.3379</v>
      </c>
      <c r="X273" s="65">
        <f t="shared" si="549"/>
        <v>1716250150525945.3</v>
      </c>
      <c r="Y273" s="65">
        <f t="shared" si="549"/>
        <v>2.5398193138308509E+17</v>
      </c>
      <c r="Z273" s="65">
        <f t="shared" si="549"/>
        <v>3.2887701119830024E+19</v>
      </c>
      <c r="AA273" s="65">
        <f t="shared" si="549"/>
        <v>3.7854028109113569E+21</v>
      </c>
      <c r="AB273" s="65">
        <f t="shared" si="549"/>
        <v>3.9213319152323647E+23</v>
      </c>
      <c r="AC273" s="65">
        <f t="shared" si="549"/>
        <v>3.6928599240467353E+25</v>
      </c>
      <c r="AD273" s="65">
        <f t="shared" si="549"/>
        <v>3.1878943254114902E+27</v>
      </c>
      <c r="AE273" s="65">
        <f t="shared" si="549"/>
        <v>2.5402900432651856E+29</v>
      </c>
      <c r="AF273" s="65">
        <f t="shared" si="549"/>
        <v>1.8796562200051211E+31</v>
      </c>
      <c r="AG273" s="65">
        <f t="shared" si="549"/>
        <v>1.2981077358170836E+33</v>
      </c>
      <c r="AH273" s="65">
        <f t="shared" si="549"/>
        <v>8.4045553584333782E+34</v>
      </c>
      <c r="AI273" s="65">
        <f t="shared" si="549"/>
        <v>5.1214180070331528E+36</v>
      </c>
      <c r="AJ273" s="65">
        <f t="shared" si="549"/>
        <v>2.9474234867782114E+38</v>
      </c>
      <c r="AK273" s="65">
        <f t="shared" si="549"/>
        <v>1.6069937146109322E+40</v>
      </c>
      <c r="AL273" s="65">
        <f t="shared" si="549"/>
        <v>8.3235739193920236E+41</v>
      </c>
      <c r="AM273" s="65">
        <f t="shared" si="538"/>
        <v>1</v>
      </c>
      <c r="AN273" s="65">
        <f t="shared" si="533"/>
        <v>1.3888888888888889E-3</v>
      </c>
      <c r="AO273" s="65">
        <f t="shared" ref="AO273:BH273" si="550">AN273+1/((FACT($B$4-1-AO$10))*(($B$5*$P273)^AO$10))</f>
        <v>1.3969411966803019E-3</v>
      </c>
      <c r="AP273" s="65">
        <f t="shared" si="550"/>
        <v>1.3969801004767625E-3</v>
      </c>
      <c r="AQ273" s="65">
        <f t="shared" si="550"/>
        <v>1.3969802508441273E-3</v>
      </c>
      <c r="AR273" s="65">
        <f t="shared" si="550"/>
        <v>1.3969802512800169E-3</v>
      </c>
      <c r="AS273" s="65">
        <f t="shared" si="550"/>
        <v>1.3969802512808593E-3</v>
      </c>
      <c r="AT273" s="65">
        <f t="shared" si="550"/>
        <v>1.3969802512808602E-3</v>
      </c>
      <c r="AU273" s="65" t="e">
        <f t="shared" si="550"/>
        <v>#NUM!</v>
      </c>
      <c r="AV273" s="65" t="e">
        <f t="shared" si="550"/>
        <v>#NUM!</v>
      </c>
      <c r="AW273" s="65" t="e">
        <f t="shared" si="550"/>
        <v>#NUM!</v>
      </c>
      <c r="AX273" s="65" t="e">
        <f t="shared" si="550"/>
        <v>#NUM!</v>
      </c>
      <c r="AY273" s="65" t="e">
        <f t="shared" si="550"/>
        <v>#NUM!</v>
      </c>
      <c r="AZ273" s="65" t="e">
        <f t="shared" si="550"/>
        <v>#NUM!</v>
      </c>
      <c r="BA273" s="65" t="e">
        <f t="shared" si="550"/>
        <v>#NUM!</v>
      </c>
      <c r="BB273" s="65" t="e">
        <f t="shared" si="550"/>
        <v>#NUM!</v>
      </c>
      <c r="BC273" s="65" t="e">
        <f t="shared" si="550"/>
        <v>#NUM!</v>
      </c>
      <c r="BD273" s="65" t="e">
        <f t="shared" si="550"/>
        <v>#NUM!</v>
      </c>
      <c r="BE273" s="65" t="e">
        <f t="shared" si="550"/>
        <v>#NUM!</v>
      </c>
      <c r="BF273" s="65" t="e">
        <f t="shared" si="550"/>
        <v>#NUM!</v>
      </c>
      <c r="BG273" s="65" t="e">
        <f t="shared" si="550"/>
        <v>#NUM!</v>
      </c>
      <c r="BH273" s="65" t="e">
        <f t="shared" si="550"/>
        <v>#NUM!</v>
      </c>
      <c r="BI273" s="5">
        <f t="shared" si="540"/>
        <v>7.8542429015456987</v>
      </c>
    </row>
    <row r="274" spans="4:61" s="1" customFormat="1">
      <c r="D274" s="5"/>
      <c r="E274" s="5"/>
      <c r="F274" s="5"/>
      <c r="G274" s="5"/>
      <c r="H274" s="5"/>
      <c r="O274" s="3"/>
      <c r="P274" s="65">
        <v>131.5</v>
      </c>
      <c r="Q274" s="65">
        <f t="shared" si="535"/>
        <v>0</v>
      </c>
      <c r="R274" s="65">
        <f t="shared" si="536"/>
        <v>1</v>
      </c>
      <c r="S274" s="65">
        <f t="shared" ref="S274:AL274" si="551">R274+(($B$5*$P274)^S$10)/FACT(S$10)</f>
        <v>1039.8500000000001</v>
      </c>
      <c r="T274" s="65">
        <f t="shared" si="551"/>
        <v>540644.5112500001</v>
      </c>
      <c r="U274" s="65">
        <f t="shared" si="551"/>
        <v>187396745.2911042</v>
      </c>
      <c r="V274" s="65">
        <f t="shared" si="551"/>
        <v>48716261819.079002</v>
      </c>
      <c r="W274" s="65">
        <f t="shared" si="551"/>
        <v>10131558558199.99</v>
      </c>
      <c r="X274" s="65">
        <f t="shared" si="551"/>
        <v>1755891678490751.7</v>
      </c>
      <c r="Y274" s="65">
        <f t="shared" si="551"/>
        <v>2.6083916319162381E+17</v>
      </c>
      <c r="Z274" s="65">
        <f t="shared" si="551"/>
        <v>3.3904421239618916E+19</v>
      </c>
      <c r="AA274" s="65">
        <f t="shared" si="551"/>
        <v>3.9173083368058965E+21</v>
      </c>
      <c r="AB274" s="65">
        <f t="shared" si="551"/>
        <v>4.0734472410540863E+23</v>
      </c>
      <c r="AC274" s="65">
        <f t="shared" si="551"/>
        <v>3.8507396621488409E+25</v>
      </c>
      <c r="AD274" s="65">
        <f t="shared" si="551"/>
        <v>3.3368606394211825E+27</v>
      </c>
      <c r="AE274" s="65">
        <f t="shared" si="551"/>
        <v>2.6691334266114911E+29</v>
      </c>
      <c r="AF274" s="65">
        <f t="shared" si="551"/>
        <v>1.9825229653252012E+31</v>
      </c>
      <c r="AG274" s="65">
        <f t="shared" si="551"/>
        <v>1.3743690229370734E+33</v>
      </c>
      <c r="AH274" s="65">
        <f t="shared" si="551"/>
        <v>8.9322357751243206E+34</v>
      </c>
      <c r="AI274" s="65">
        <f t="shared" si="551"/>
        <v>5.4637204807159987E+36</v>
      </c>
      <c r="AJ274" s="65">
        <f t="shared" si="551"/>
        <v>3.1564113659415691E+38</v>
      </c>
      <c r="AK274" s="65">
        <f t="shared" si="551"/>
        <v>1.7274999490775634E+40</v>
      </c>
      <c r="AL274" s="65">
        <f t="shared" si="551"/>
        <v>8.9818647080284704E+41</v>
      </c>
      <c r="AM274" s="65">
        <f t="shared" si="538"/>
        <v>1</v>
      </c>
      <c r="AN274" s="65">
        <f t="shared" si="533"/>
        <v>1.3888888888888889E-3</v>
      </c>
      <c r="AO274" s="65">
        <f t="shared" ref="AO274:BH274" si="552">AN274+1/((FACT($B$4-1-AO$10))*(($B$5*$P274)^AO$10))</f>
        <v>1.3969105795404106E-3</v>
      </c>
      <c r="AP274" s="65">
        <f t="shared" si="552"/>
        <v>1.3969491880529558E-3</v>
      </c>
      <c r="AQ274" s="65">
        <f t="shared" si="552"/>
        <v>1.3969493367116169E-3</v>
      </c>
      <c r="AR274" s="65">
        <f t="shared" si="552"/>
        <v>1.3969493371409148E-3</v>
      </c>
      <c r="AS274" s="65">
        <f t="shared" si="552"/>
        <v>1.3969493371417412E-3</v>
      </c>
      <c r="AT274" s="65">
        <f t="shared" si="552"/>
        <v>1.396949337141742E-3</v>
      </c>
      <c r="AU274" s="65" t="e">
        <f t="shared" si="552"/>
        <v>#NUM!</v>
      </c>
      <c r="AV274" s="65" t="e">
        <f t="shared" si="552"/>
        <v>#NUM!</v>
      </c>
      <c r="AW274" s="65" t="e">
        <f t="shared" si="552"/>
        <v>#NUM!</v>
      </c>
      <c r="AX274" s="65" t="e">
        <f t="shared" si="552"/>
        <v>#NUM!</v>
      </c>
      <c r="AY274" s="65" t="e">
        <f t="shared" si="552"/>
        <v>#NUM!</v>
      </c>
      <c r="AZ274" s="65" t="e">
        <f t="shared" si="552"/>
        <v>#NUM!</v>
      </c>
      <c r="BA274" s="65" t="e">
        <f t="shared" si="552"/>
        <v>#NUM!</v>
      </c>
      <c r="BB274" s="65" t="e">
        <f t="shared" si="552"/>
        <v>#NUM!</v>
      </c>
      <c r="BC274" s="65" t="e">
        <f t="shared" si="552"/>
        <v>#NUM!</v>
      </c>
      <c r="BD274" s="65" t="e">
        <f t="shared" si="552"/>
        <v>#NUM!</v>
      </c>
      <c r="BE274" s="65" t="e">
        <f t="shared" si="552"/>
        <v>#NUM!</v>
      </c>
      <c r="BF274" s="65" t="e">
        <f t="shared" si="552"/>
        <v>#NUM!</v>
      </c>
      <c r="BG274" s="65" t="e">
        <f t="shared" si="552"/>
        <v>#NUM!</v>
      </c>
      <c r="BH274" s="65" t="e">
        <f t="shared" si="552"/>
        <v>#NUM!</v>
      </c>
      <c r="BI274" s="5">
        <f t="shared" si="540"/>
        <v>7.8544167139748753</v>
      </c>
    </row>
    <row r="275" spans="4:61" s="1" customFormat="1">
      <c r="D275" s="5"/>
      <c r="E275" s="5"/>
      <c r="F275" s="5"/>
      <c r="G275" s="5"/>
      <c r="H275" s="5"/>
      <c r="O275" s="3"/>
      <c r="P275" s="66">
        <v>132</v>
      </c>
      <c r="Q275" s="65">
        <f t="shared" si="535"/>
        <v>0</v>
      </c>
      <c r="R275" s="65">
        <f t="shared" si="536"/>
        <v>1</v>
      </c>
      <c r="S275" s="65">
        <f t="shared" ref="S275:AL275" si="553">R275+(($B$5*$P275)^S$10)/FACT(S$10)</f>
        <v>1043.8</v>
      </c>
      <c r="T275" s="65">
        <f t="shared" si="553"/>
        <v>544759.72</v>
      </c>
      <c r="U275" s="65">
        <f t="shared" si="553"/>
        <v>189540413.51199996</v>
      </c>
      <c r="V275" s="65">
        <f t="shared" si="553"/>
        <v>49460707357.08638</v>
      </c>
      <c r="W275" s="65">
        <f t="shared" si="553"/>
        <v>10325455285108.959</v>
      </c>
      <c r="X275" s="65">
        <f t="shared" si="553"/>
        <v>1796293312898384.5</v>
      </c>
      <c r="Y275" s="65">
        <f t="shared" si="553"/>
        <v>2.6785447644420179E+17</v>
      </c>
      <c r="Z275" s="65">
        <f t="shared" si="553"/>
        <v>3.4948538647609582E+19</v>
      </c>
      <c r="AA275" s="65">
        <f t="shared" si="553"/>
        <v>4.0532838112799715E+21</v>
      </c>
      <c r="AB275" s="65">
        <f t="shared" si="553"/>
        <v>4.2308528604138268E+23</v>
      </c>
      <c r="AC275" s="65">
        <f t="shared" si="553"/>
        <v>4.0147319097455112E+25</v>
      </c>
      <c r="AD275" s="65">
        <f t="shared" si="553"/>
        <v>3.4921832373093078E+27</v>
      </c>
      <c r="AE275" s="65">
        <f t="shared" si="553"/>
        <v>2.803985721227955E+29</v>
      </c>
      <c r="AF275" s="65">
        <f t="shared" si="553"/>
        <v>2.0905968738536003E+31</v>
      </c>
      <c r="AG275" s="65">
        <f t="shared" si="553"/>
        <v>1.4547956067075822E+33</v>
      </c>
      <c r="AH275" s="65">
        <f t="shared" si="553"/>
        <v>9.4908552761340139E+34</v>
      </c>
      <c r="AI275" s="65">
        <f t="shared" si="553"/>
        <v>5.8274719622231529E+36</v>
      </c>
      <c r="AJ275" s="65">
        <f t="shared" si="553"/>
        <v>3.379339788170442E+38</v>
      </c>
      <c r="AK275" s="65">
        <f t="shared" si="553"/>
        <v>1.8565337418196379E+40</v>
      </c>
      <c r="AL275" s="65">
        <f t="shared" si="553"/>
        <v>9.6894215274743467E+41</v>
      </c>
      <c r="AM275" s="65">
        <f t="shared" si="538"/>
        <v>1</v>
      </c>
      <c r="AN275" s="65">
        <f t="shared" si="533"/>
        <v>1.3888888888888889E-3</v>
      </c>
      <c r="AO275" s="65">
        <f t="shared" ref="AO275:BH275" si="554">AN275+1/((FACT($B$4-1-AO$10))*(($B$5*$P275)^AO$10))</f>
        <v>1.3968801943485488E-3</v>
      </c>
      <c r="AP275" s="65">
        <f t="shared" si="554"/>
        <v>1.3969185109263186E-3</v>
      </c>
      <c r="AQ275" s="65">
        <f t="shared" si="554"/>
        <v>1.3969186579020677E-3</v>
      </c>
      <c r="AR275" s="65">
        <f t="shared" si="554"/>
        <v>1.3969186583248979E-3</v>
      </c>
      <c r="AS275" s="65">
        <f t="shared" si="554"/>
        <v>1.3969186583257089E-3</v>
      </c>
      <c r="AT275" s="65">
        <f t="shared" si="554"/>
        <v>1.3969186583257097E-3</v>
      </c>
      <c r="AU275" s="65" t="e">
        <f t="shared" si="554"/>
        <v>#NUM!</v>
      </c>
      <c r="AV275" s="65" t="e">
        <f t="shared" si="554"/>
        <v>#NUM!</v>
      </c>
      <c r="AW275" s="65" t="e">
        <f t="shared" si="554"/>
        <v>#NUM!</v>
      </c>
      <c r="AX275" s="65" t="e">
        <f t="shared" si="554"/>
        <v>#NUM!</v>
      </c>
      <c r="AY275" s="65" t="e">
        <f t="shared" si="554"/>
        <v>#NUM!</v>
      </c>
      <c r="AZ275" s="65" t="e">
        <f t="shared" si="554"/>
        <v>#NUM!</v>
      </c>
      <c r="BA275" s="65" t="e">
        <f t="shared" si="554"/>
        <v>#NUM!</v>
      </c>
      <c r="BB275" s="65" t="e">
        <f t="shared" si="554"/>
        <v>#NUM!</v>
      </c>
      <c r="BC275" s="65" t="e">
        <f t="shared" si="554"/>
        <v>#NUM!</v>
      </c>
      <c r="BD275" s="65" t="e">
        <f t="shared" si="554"/>
        <v>#NUM!</v>
      </c>
      <c r="BE275" s="65" t="e">
        <f t="shared" si="554"/>
        <v>#NUM!</v>
      </c>
      <c r="BF275" s="65" t="e">
        <f t="shared" si="554"/>
        <v>#NUM!</v>
      </c>
      <c r="BG275" s="65" t="e">
        <f t="shared" si="554"/>
        <v>#NUM!</v>
      </c>
      <c r="BH275" s="65" t="e">
        <f t="shared" si="554"/>
        <v>#NUM!</v>
      </c>
      <c r="BI275" s="5">
        <f t="shared" si="540"/>
        <v>7.8545892109230504</v>
      </c>
    </row>
    <row r="276" spans="4:61" s="1" customFormat="1">
      <c r="D276" s="5"/>
      <c r="E276" s="5"/>
      <c r="F276" s="5"/>
      <c r="G276" s="5"/>
      <c r="H276" s="5"/>
      <c r="O276" s="3"/>
      <c r="P276" s="65">
        <v>132.5</v>
      </c>
      <c r="Q276" s="65">
        <f t="shared" si="535"/>
        <v>0</v>
      </c>
      <c r="R276" s="65">
        <f t="shared" si="536"/>
        <v>1</v>
      </c>
      <c r="S276" s="65">
        <f t="shared" ref="S276:AL276" si="555">R276+(($B$5*$P276)^S$10)/FACT(S$10)</f>
        <v>1047.75</v>
      </c>
      <c r="T276" s="65">
        <f t="shared" si="555"/>
        <v>548890.53125</v>
      </c>
      <c r="U276" s="65">
        <f t="shared" si="555"/>
        <v>191700367.62239584</v>
      </c>
      <c r="V276" s="65">
        <f t="shared" si="555"/>
        <v>50213652528.911621</v>
      </c>
      <c r="W276" s="65">
        <f t="shared" si="555"/>
        <v>10522309337494.812</v>
      </c>
      <c r="X276" s="65">
        <f t="shared" si="555"/>
        <v>1837466669043837.2</v>
      </c>
      <c r="Y276" s="65">
        <f t="shared" si="555"/>
        <v>2.750308964579887E+17</v>
      </c>
      <c r="Z276" s="65">
        <f t="shared" si="555"/>
        <v>3.6020683725405245E+19</v>
      </c>
      <c r="AA276" s="65">
        <f t="shared" si="555"/>
        <v>4.1934386946921317E+21</v>
      </c>
      <c r="AB276" s="65">
        <f t="shared" si="555"/>
        <v>4.3937116899263431E+23</v>
      </c>
      <c r="AC276" s="65">
        <f t="shared" si="555"/>
        <v>4.1850488368026354E+25</v>
      </c>
      <c r="AD276" s="65">
        <f t="shared" si="555"/>
        <v>3.654107732375405E+27</v>
      </c>
      <c r="AE276" s="65">
        <f t="shared" si="555"/>
        <v>2.9451028236043108E+29</v>
      </c>
      <c r="AF276" s="65">
        <f t="shared" si="555"/>
        <v>2.2041203196068804E+31</v>
      </c>
      <c r="AG276" s="65">
        <f t="shared" si="555"/>
        <v>1.5395979236910181E+33</v>
      </c>
      <c r="AH276" s="65">
        <f t="shared" si="555"/>
        <v>1.0082100399732156E+35</v>
      </c>
      <c r="AI276" s="65">
        <f t="shared" si="555"/>
        <v>6.2139275809133657E+36</v>
      </c>
      <c r="AJ276" s="65">
        <f t="shared" si="555"/>
        <v>3.6170805588018386E+38</v>
      </c>
      <c r="AK276" s="65">
        <f t="shared" si="555"/>
        <v>1.9946627992578156E+40</v>
      </c>
      <c r="AL276" s="65">
        <f t="shared" si="555"/>
        <v>1.0449723751795082E+42</v>
      </c>
      <c r="AM276" s="65">
        <f t="shared" si="538"/>
        <v>1</v>
      </c>
      <c r="AN276" s="65">
        <f t="shared" si="533"/>
        <v>1.3888888888888889E-3</v>
      </c>
      <c r="AO276" s="65">
        <f t="shared" ref="AO276:BH276" si="556">AN276+1/((FACT($B$4-1-AO$10))*(($B$5*$P276)^AO$10))</f>
        <v>1.3968500384788898E-3</v>
      </c>
      <c r="AP276" s="65">
        <f t="shared" si="556"/>
        <v>1.3968880664205665E-3</v>
      </c>
      <c r="AQ276" s="65">
        <f t="shared" si="556"/>
        <v>1.3968882117387101E-3</v>
      </c>
      <c r="AR276" s="65">
        <f t="shared" si="556"/>
        <v>1.396888212155194E-3</v>
      </c>
      <c r="AS276" s="65">
        <f t="shared" si="556"/>
        <v>1.3968882121559898E-3</v>
      </c>
      <c r="AT276" s="65">
        <f t="shared" si="556"/>
        <v>1.3968882121559907E-3</v>
      </c>
      <c r="AU276" s="65" t="e">
        <f t="shared" si="556"/>
        <v>#NUM!</v>
      </c>
      <c r="AV276" s="65" t="e">
        <f t="shared" si="556"/>
        <v>#NUM!</v>
      </c>
      <c r="AW276" s="65" t="e">
        <f t="shared" si="556"/>
        <v>#NUM!</v>
      </c>
      <c r="AX276" s="65" t="e">
        <f t="shared" si="556"/>
        <v>#NUM!</v>
      </c>
      <c r="AY276" s="65" t="e">
        <f t="shared" si="556"/>
        <v>#NUM!</v>
      </c>
      <c r="AZ276" s="65" t="e">
        <f t="shared" si="556"/>
        <v>#NUM!</v>
      </c>
      <c r="BA276" s="65" t="e">
        <f t="shared" si="556"/>
        <v>#NUM!</v>
      </c>
      <c r="BB276" s="65" t="e">
        <f t="shared" si="556"/>
        <v>#NUM!</v>
      </c>
      <c r="BC276" s="65" t="e">
        <f t="shared" si="556"/>
        <v>#NUM!</v>
      </c>
      <c r="BD276" s="65" t="e">
        <f t="shared" si="556"/>
        <v>#NUM!</v>
      </c>
      <c r="BE276" s="65" t="e">
        <f t="shared" si="556"/>
        <v>#NUM!</v>
      </c>
      <c r="BF276" s="65" t="e">
        <f t="shared" si="556"/>
        <v>#NUM!</v>
      </c>
      <c r="BG276" s="65" t="e">
        <f t="shared" si="556"/>
        <v>#NUM!</v>
      </c>
      <c r="BH276" s="65" t="e">
        <f t="shared" si="556"/>
        <v>#NUM!</v>
      </c>
      <c r="BI276" s="5">
        <f t="shared" si="540"/>
        <v>7.8547604072679746</v>
      </c>
    </row>
    <row r="277" spans="4:61" s="1" customFormat="1">
      <c r="D277" s="5"/>
      <c r="E277" s="5"/>
      <c r="F277" s="5"/>
      <c r="G277" s="5"/>
      <c r="H277" s="5"/>
      <c r="O277" s="3"/>
      <c r="P277" s="66">
        <v>133</v>
      </c>
      <c r="Q277" s="65">
        <f t="shared" si="535"/>
        <v>0</v>
      </c>
      <c r="R277" s="65">
        <f t="shared" si="536"/>
        <v>1</v>
      </c>
      <c r="S277" s="65">
        <f t="shared" ref="S277:AL277" si="557">R277+(($B$5*$P277)^S$10)/FACT(S$10)</f>
        <v>1051.7</v>
      </c>
      <c r="T277" s="65">
        <f t="shared" si="557"/>
        <v>553036.94499999995</v>
      </c>
      <c r="U277" s="65">
        <f t="shared" si="557"/>
        <v>193876669.25216666</v>
      </c>
      <c r="V277" s="65">
        <f t="shared" si="557"/>
        <v>50975161785.53717</v>
      </c>
      <c r="W277" s="65">
        <f t="shared" si="557"/>
        <v>10722154416121.668</v>
      </c>
      <c r="X277" s="65">
        <f t="shared" si="557"/>
        <v>1879423494837950.2</v>
      </c>
      <c r="Y277" s="65">
        <f t="shared" si="557"/>
        <v>2.8237149469215443E+17</v>
      </c>
      <c r="Z277" s="65">
        <f t="shared" si="557"/>
        <v>3.7121498895569707E+19</v>
      </c>
      <c r="AA277" s="65">
        <f t="shared" si="557"/>
        <v>4.3378849611291311E+21</v>
      </c>
      <c r="AB277" s="65">
        <f t="shared" si="557"/>
        <v>4.5621910193800935E+23</v>
      </c>
      <c r="AC277" s="65">
        <f t="shared" si="557"/>
        <v>4.3619091345356921E+25</v>
      </c>
      <c r="AD277" s="65">
        <f t="shared" si="557"/>
        <v>3.8228882468587112E+27</v>
      </c>
      <c r="AE277" s="65">
        <f t="shared" si="557"/>
        <v>3.0927504991592652E+29</v>
      </c>
      <c r="AF277" s="65">
        <f t="shared" si="557"/>
        <v>2.3233459783179461E+31</v>
      </c>
      <c r="AG277" s="65">
        <f t="shared" si="557"/>
        <v>1.6289961863991795E+33</v>
      </c>
      <c r="AH277" s="65">
        <f t="shared" si="557"/>
        <v>1.0707742723986363E+35</v>
      </c>
      <c r="AI277" s="65">
        <f t="shared" si="557"/>
        <v>6.6244107512325174E+36</v>
      </c>
      <c r="AJ277" s="65">
        <f t="shared" si="557"/>
        <v>3.8705563983562586E+38</v>
      </c>
      <c r="AK277" s="65">
        <f t="shared" si="557"/>
        <v>2.1424902608202577E+40</v>
      </c>
      <c r="AL277" s="65">
        <f t="shared" si="557"/>
        <v>1.1266481930913604E+42</v>
      </c>
      <c r="AM277" s="65">
        <f t="shared" si="538"/>
        <v>1</v>
      </c>
      <c r="AN277" s="65">
        <f t="shared" si="533"/>
        <v>1.3888888888888889E-3</v>
      </c>
      <c r="AO277" s="65">
        <f t="shared" ref="AO277:BH277" si="558">AN277+1/((FACT($B$4-1-AO$10))*(($B$5*$P277)^AO$10))</f>
        <v>1.3968201093450927E-3</v>
      </c>
      <c r="AP277" s="65">
        <f t="shared" si="558"/>
        <v>1.3968578518998476E-3</v>
      </c>
      <c r="AQ277" s="65">
        <f t="shared" si="558"/>
        <v>1.3968579955852183E-3</v>
      </c>
      <c r="AR277" s="65">
        <f t="shared" si="558"/>
        <v>1.3968579959954743E-3</v>
      </c>
      <c r="AS277" s="65">
        <f t="shared" si="558"/>
        <v>1.3968579959962551E-3</v>
      </c>
      <c r="AT277" s="65">
        <f t="shared" si="558"/>
        <v>1.3968579959962558E-3</v>
      </c>
      <c r="AU277" s="65" t="e">
        <f t="shared" si="558"/>
        <v>#NUM!</v>
      </c>
      <c r="AV277" s="65" t="e">
        <f t="shared" si="558"/>
        <v>#NUM!</v>
      </c>
      <c r="AW277" s="65" t="e">
        <f t="shared" si="558"/>
        <v>#NUM!</v>
      </c>
      <c r="AX277" s="65" t="e">
        <f t="shared" si="558"/>
        <v>#NUM!</v>
      </c>
      <c r="AY277" s="65" t="e">
        <f t="shared" si="558"/>
        <v>#NUM!</v>
      </c>
      <c r="AZ277" s="65" t="e">
        <f t="shared" si="558"/>
        <v>#NUM!</v>
      </c>
      <c r="BA277" s="65" t="e">
        <f t="shared" si="558"/>
        <v>#NUM!</v>
      </c>
      <c r="BB277" s="65" t="e">
        <f t="shared" si="558"/>
        <v>#NUM!</v>
      </c>
      <c r="BC277" s="65" t="e">
        <f t="shared" si="558"/>
        <v>#NUM!</v>
      </c>
      <c r="BD277" s="65" t="e">
        <f t="shared" si="558"/>
        <v>#NUM!</v>
      </c>
      <c r="BE277" s="65" t="e">
        <f t="shared" si="558"/>
        <v>#NUM!</v>
      </c>
      <c r="BF277" s="65" t="e">
        <f t="shared" si="558"/>
        <v>#NUM!</v>
      </c>
      <c r="BG277" s="65" t="e">
        <f t="shared" si="558"/>
        <v>#NUM!</v>
      </c>
      <c r="BH277" s="65" t="e">
        <f t="shared" si="558"/>
        <v>#NUM!</v>
      </c>
      <c r="BI277" s="5">
        <f t="shared" si="540"/>
        <v>7.8549303176638965</v>
      </c>
    </row>
    <row r="278" spans="4:61" s="1" customFormat="1">
      <c r="D278" s="5"/>
      <c r="E278" s="5"/>
      <c r="F278" s="5"/>
      <c r="G278" s="5"/>
      <c r="H278" s="5"/>
      <c r="O278" s="3"/>
      <c r="P278" s="65">
        <v>133.5</v>
      </c>
      <c r="Q278" s="65">
        <f t="shared" si="535"/>
        <v>0</v>
      </c>
      <c r="R278" s="65">
        <f t="shared" si="536"/>
        <v>1</v>
      </c>
      <c r="S278" s="65">
        <f t="shared" ref="S278:AL278" si="559">R278+(($B$5*$P278)^S$10)/FACT(S$10)</f>
        <v>1055.6500000000001</v>
      </c>
      <c r="T278" s="65">
        <f t="shared" si="559"/>
        <v>557198.96125000017</v>
      </c>
      <c r="U278" s="65">
        <f t="shared" si="559"/>
        <v>196069380.03118759</v>
      </c>
      <c r="V278" s="65">
        <f t="shared" si="559"/>
        <v>51745299821.383614</v>
      </c>
      <c r="W278" s="65">
        <f t="shared" si="559"/>
        <v>10925024476815.852</v>
      </c>
      <c r="X278" s="65">
        <f t="shared" si="559"/>
        <v>1922175671813018.7</v>
      </c>
      <c r="Y278" s="65">
        <f t="shared" si="559"/>
        <v>2.8987938927368826E+17</v>
      </c>
      <c r="Z278" s="65">
        <f t="shared" si="559"/>
        <v>3.8251638804925915E+19</v>
      </c>
      <c r="AA278" s="65">
        <f t="shared" si="559"/>
        <v>4.486737146329106E+21</v>
      </c>
      <c r="AB278" s="65">
        <f t="shared" si="559"/>
        <v>4.7364626119736686E+23</v>
      </c>
      <c r="AC278" s="65">
        <f t="shared" si="559"/>
        <v>4.5455381901236189E+25</v>
      </c>
      <c r="AD278" s="65">
        <f t="shared" si="559"/>
        <v>3.9987876729651491E+27</v>
      </c>
      <c r="AE278" s="65">
        <f t="shared" si="559"/>
        <v>3.2472047234762327E+29</v>
      </c>
      <c r="AF278" s="65">
        <f t="shared" si="559"/>
        <v>2.44853722396425E+31</v>
      </c>
      <c r="AG278" s="65">
        <f t="shared" si="559"/>
        <v>1.7232207979981456E+33</v>
      </c>
      <c r="AH278" s="65">
        <f t="shared" si="559"/>
        <v>1.1369642809651101E+35</v>
      </c>
      <c r="AI278" s="65">
        <f t="shared" si="559"/>
        <v>7.0603166091186629E+36</v>
      </c>
      <c r="AJ278" s="65">
        <f t="shared" si="559"/>
        <v>4.1407437071550831E+38</v>
      </c>
      <c r="AK278" s="65">
        <f t="shared" si="559"/>
        <v>2.3006567642468351E+40</v>
      </c>
      <c r="AL278" s="65">
        <f t="shared" si="559"/>
        <v>1.2143652190951752E+42</v>
      </c>
      <c r="AM278" s="65">
        <f t="shared" si="538"/>
        <v>1</v>
      </c>
      <c r="AN278" s="65">
        <f t="shared" si="533"/>
        <v>1.3888888888888889E-3</v>
      </c>
      <c r="AO278" s="65">
        <f t="shared" ref="AO278:BH278" si="560">AN278+1/((FACT($B$4-1-AO$10))*(($B$5*$P278)^AO$10))</f>
        <v>1.3967904043995639E-3</v>
      </c>
      <c r="AP278" s="65">
        <f t="shared" si="560"/>
        <v>1.3968278647679831E-3</v>
      </c>
      <c r="AQ278" s="65">
        <f t="shared" si="560"/>
        <v>1.3968280068449505E-3</v>
      </c>
      <c r="AR278" s="65">
        <f t="shared" si="560"/>
        <v>1.3968280072490949E-3</v>
      </c>
      <c r="AS278" s="65">
        <f t="shared" si="560"/>
        <v>1.3968280072498612E-3</v>
      </c>
      <c r="AT278" s="65">
        <f t="shared" si="560"/>
        <v>1.3968280072498619E-3</v>
      </c>
      <c r="AU278" s="65" t="e">
        <f t="shared" si="560"/>
        <v>#NUM!</v>
      </c>
      <c r="AV278" s="65" t="e">
        <f t="shared" si="560"/>
        <v>#NUM!</v>
      </c>
      <c r="AW278" s="65" t="e">
        <f t="shared" si="560"/>
        <v>#NUM!</v>
      </c>
      <c r="AX278" s="65" t="e">
        <f t="shared" si="560"/>
        <v>#NUM!</v>
      </c>
      <c r="AY278" s="65" t="e">
        <f t="shared" si="560"/>
        <v>#NUM!</v>
      </c>
      <c r="AZ278" s="65" t="e">
        <f t="shared" si="560"/>
        <v>#NUM!</v>
      </c>
      <c r="BA278" s="65" t="e">
        <f t="shared" si="560"/>
        <v>#NUM!</v>
      </c>
      <c r="BB278" s="65" t="e">
        <f t="shared" si="560"/>
        <v>#NUM!</v>
      </c>
      <c r="BC278" s="65" t="e">
        <f t="shared" si="560"/>
        <v>#NUM!</v>
      </c>
      <c r="BD278" s="65" t="e">
        <f t="shared" si="560"/>
        <v>#NUM!</v>
      </c>
      <c r="BE278" s="65" t="e">
        <f t="shared" si="560"/>
        <v>#NUM!</v>
      </c>
      <c r="BF278" s="65" t="e">
        <f t="shared" si="560"/>
        <v>#NUM!</v>
      </c>
      <c r="BG278" s="65" t="e">
        <f t="shared" si="560"/>
        <v>#NUM!</v>
      </c>
      <c r="BH278" s="65" t="e">
        <f t="shared" si="560"/>
        <v>#NUM!</v>
      </c>
      <c r="BI278" s="5">
        <f t="shared" si="540"/>
        <v>7.8550989565457172</v>
      </c>
    </row>
    <row r="279" spans="4:61" s="1" customFormat="1">
      <c r="D279" s="5"/>
      <c r="E279" s="5"/>
      <c r="F279" s="5"/>
      <c r="G279" s="5"/>
      <c r="H279" s="5"/>
      <c r="O279" s="3"/>
      <c r="P279" s="66">
        <v>134</v>
      </c>
      <c r="Q279" s="65">
        <f t="shared" si="535"/>
        <v>0</v>
      </c>
      <c r="R279" s="65">
        <f t="shared" si="536"/>
        <v>1</v>
      </c>
      <c r="S279" s="65">
        <f t="shared" ref="S279:AL279" si="561">R279+(($B$5*$P279)^S$10)/FACT(S$10)</f>
        <v>1059.6000000000001</v>
      </c>
      <c r="T279" s="65">
        <f t="shared" si="561"/>
        <v>561376.58000000007</v>
      </c>
      <c r="U279" s="65">
        <f t="shared" si="561"/>
        <v>198278561.58933342</v>
      </c>
      <c r="V279" s="65">
        <f t="shared" si="561"/>
        <v>52524131574.309418</v>
      </c>
      <c r="W279" s="65">
        <f t="shared" si="561"/>
        <v>11130953731427.406</v>
      </c>
      <c r="X279" s="65">
        <f t="shared" si="561"/>
        <v>1965735216132175.5</v>
      </c>
      <c r="Y279" s="65">
        <f t="shared" si="561"/>
        <v>2.9755774552719392E+17</v>
      </c>
      <c r="Z279" s="65">
        <f t="shared" si="561"/>
        <v>3.9411770509938442E+19</v>
      </c>
      <c r="AA279" s="65">
        <f t="shared" si="561"/>
        <v>4.6401123963327994E+21</v>
      </c>
      <c r="AB279" s="65">
        <f t="shared" si="561"/>
        <v>4.9167028064594091E+23</v>
      </c>
      <c r="AC279" s="65">
        <f t="shared" si="561"/>
        <v>4.7361682654194612E+25</v>
      </c>
      <c r="AD279" s="65">
        <f t="shared" si="561"/>
        <v>4.1820779408740787E+27</v>
      </c>
      <c r="AE279" s="65">
        <f t="shared" si="561"/>
        <v>3.4087520339868719E+29</v>
      </c>
      <c r="AF279" s="65">
        <f t="shared" si="561"/>
        <v>2.5799685389801606E+31</v>
      </c>
      <c r="AG279" s="65">
        <f t="shared" si="561"/>
        <v>1.8225127829448775E+33</v>
      </c>
      <c r="AH279" s="65">
        <f t="shared" si="561"/>
        <v>1.2069754309993259E+35</v>
      </c>
      <c r="AI279" s="65">
        <f t="shared" si="561"/>
        <v>7.5231156074271797E+36</v>
      </c>
      <c r="AJ279" s="65">
        <f t="shared" si="561"/>
        <v>4.4286754687947294E+38</v>
      </c>
      <c r="AK279" s="65">
        <f t="shared" si="561"/>
        <v>2.4698426228173567E+40</v>
      </c>
      <c r="AL279" s="65">
        <f t="shared" si="561"/>
        <v>1.3085451472290698E+42</v>
      </c>
      <c r="AM279" s="65">
        <f t="shared" si="538"/>
        <v>1</v>
      </c>
      <c r="AN279" s="65">
        <f t="shared" si="533"/>
        <v>1.3888888888888889E-3</v>
      </c>
      <c r="AO279" s="65">
        <f t="shared" ref="AO279:BH279" si="562">AN279+1/((FACT($B$4-1-AO$10))*(($B$5*$P279)^AO$10))</f>
        <v>1.396760921132733E-3</v>
      </c>
      <c r="AP279" s="65">
        <f t="shared" si="562"/>
        <v>1.3967981024677219E-3</v>
      </c>
      <c r="AQ279" s="65">
        <f t="shared" si="562"/>
        <v>1.3967982429602024E-3</v>
      </c>
      <c r="AR279" s="65">
        <f t="shared" si="562"/>
        <v>1.3967982433583485E-3</v>
      </c>
      <c r="AS279" s="65">
        <f t="shared" si="562"/>
        <v>1.3967982433591008E-3</v>
      </c>
      <c r="AT279" s="65">
        <f t="shared" si="562"/>
        <v>1.3967982433591014E-3</v>
      </c>
      <c r="AU279" s="65" t="e">
        <f t="shared" si="562"/>
        <v>#NUM!</v>
      </c>
      <c r="AV279" s="65" t="e">
        <f t="shared" si="562"/>
        <v>#NUM!</v>
      </c>
      <c r="AW279" s="65" t="e">
        <f t="shared" si="562"/>
        <v>#NUM!</v>
      </c>
      <c r="AX279" s="65" t="e">
        <f t="shared" si="562"/>
        <v>#NUM!</v>
      </c>
      <c r="AY279" s="65" t="e">
        <f t="shared" si="562"/>
        <v>#NUM!</v>
      </c>
      <c r="AZ279" s="65" t="e">
        <f t="shared" si="562"/>
        <v>#NUM!</v>
      </c>
      <c r="BA279" s="65" t="e">
        <f t="shared" si="562"/>
        <v>#NUM!</v>
      </c>
      <c r="BB279" s="65" t="e">
        <f t="shared" si="562"/>
        <v>#NUM!</v>
      </c>
      <c r="BC279" s="65" t="e">
        <f t="shared" si="562"/>
        <v>#NUM!</v>
      </c>
      <c r="BD279" s="65" t="e">
        <f t="shared" si="562"/>
        <v>#NUM!</v>
      </c>
      <c r="BE279" s="65" t="e">
        <f t="shared" si="562"/>
        <v>#NUM!</v>
      </c>
      <c r="BF279" s="65" t="e">
        <f t="shared" si="562"/>
        <v>#NUM!</v>
      </c>
      <c r="BG279" s="65" t="e">
        <f t="shared" si="562"/>
        <v>#NUM!</v>
      </c>
      <c r="BH279" s="65" t="e">
        <f t="shared" si="562"/>
        <v>#NUM!</v>
      </c>
      <c r="BI279" s="5">
        <f t="shared" si="540"/>
        <v>7.85526633813312</v>
      </c>
    </row>
    <row r="280" spans="4:61" s="1" customFormat="1">
      <c r="D280" s="5"/>
      <c r="E280" s="5"/>
      <c r="F280" s="5"/>
      <c r="G280" s="5"/>
      <c r="H280" s="5"/>
      <c r="O280" s="3"/>
      <c r="P280" s="65">
        <v>134.5</v>
      </c>
      <c r="Q280" s="65">
        <f t="shared" si="535"/>
        <v>0</v>
      </c>
      <c r="R280" s="65">
        <f t="shared" si="536"/>
        <v>1</v>
      </c>
      <c r="S280" s="65">
        <f t="shared" ref="S280:AL280" si="563">R280+(($B$5*$P280)^S$10)/FACT(S$10)</f>
        <v>1063.55</v>
      </c>
      <c r="T280" s="65">
        <f t="shared" si="563"/>
        <v>565569.80125000002</v>
      </c>
      <c r="U280" s="65">
        <f t="shared" si="563"/>
        <v>200504275.55647916</v>
      </c>
      <c r="V280" s="65">
        <f t="shared" si="563"/>
        <v>53311722225.611168</v>
      </c>
      <c r="W280" s="65">
        <f t="shared" si="563"/>
        <v>11339976648791.732</v>
      </c>
      <c r="X280" s="65">
        <f t="shared" si="563"/>
        <v>2010114279602597</v>
      </c>
      <c r="Y280" s="65">
        <f t="shared" si="563"/>
        <v>3.0540977650868346E+17</v>
      </c>
      <c r="Z280" s="65">
        <f t="shared" si="563"/>
        <v>4.0602573664197419E+19</v>
      </c>
      <c r="AA280" s="65">
        <f t="shared" si="563"/>
        <v>4.7981305168712717E+21</v>
      </c>
      <c r="AB280" s="65">
        <f t="shared" si="563"/>
        <v>5.1030926212233883E+23</v>
      </c>
      <c r="AC280" s="65">
        <f t="shared" si="563"/>
        <v>4.9340386797339582E+25</v>
      </c>
      <c r="AD280" s="65">
        <f t="shared" si="563"/>
        <v>4.3730402938844293E+27</v>
      </c>
      <c r="AE280" s="65">
        <f t="shared" si="563"/>
        <v>3.5776898923814494E+29</v>
      </c>
      <c r="AF280" s="65">
        <f t="shared" si="563"/>
        <v>2.717925938571843E+31</v>
      </c>
      <c r="AG280" s="65">
        <f t="shared" si="563"/>
        <v>1.9271242341043934E+33</v>
      </c>
      <c r="AH280" s="65">
        <f t="shared" si="563"/>
        <v>1.2810128253956243E+35</v>
      </c>
      <c r="AI280" s="65">
        <f t="shared" si="563"/>
        <v>8.0143572770962937E+36</v>
      </c>
      <c r="AJ280" s="65">
        <f t="shared" si="563"/>
        <v>4.7354442988911042E+38</v>
      </c>
      <c r="AK280" s="65">
        <f t="shared" si="563"/>
        <v>2.6507701201146774E+40</v>
      </c>
      <c r="AL280" s="65">
        <f t="shared" si="563"/>
        <v>1.4096373650661384E+42</v>
      </c>
      <c r="AM280" s="65">
        <f t="shared" si="538"/>
        <v>1</v>
      </c>
      <c r="AN280" s="65">
        <f t="shared" si="533"/>
        <v>1.3888888888888889E-3</v>
      </c>
      <c r="AO280" s="65">
        <f t="shared" ref="AO280:BH280" si="564">AN280+1/((FACT($B$4-1-AO$10))*(($B$5*$P280)^AO$10))</f>
        <v>1.3967316570723471E-3</v>
      </c>
      <c r="AP280" s="65">
        <f t="shared" si="564"/>
        <v>1.3967685624800147E-3</v>
      </c>
      <c r="AQ280" s="65">
        <f t="shared" si="564"/>
        <v>1.3967687014114821E-3</v>
      </c>
      <c r="AR280" s="65">
        <f t="shared" si="564"/>
        <v>1.3967687018037408E-3</v>
      </c>
      <c r="AS280" s="65">
        <f t="shared" si="564"/>
        <v>1.3967687018044792E-3</v>
      </c>
      <c r="AT280" s="65">
        <f t="shared" si="564"/>
        <v>1.3967687018044798E-3</v>
      </c>
      <c r="AU280" s="65" t="e">
        <f t="shared" si="564"/>
        <v>#NUM!</v>
      </c>
      <c r="AV280" s="65" t="e">
        <f t="shared" si="564"/>
        <v>#NUM!</v>
      </c>
      <c r="AW280" s="65" t="e">
        <f t="shared" si="564"/>
        <v>#NUM!</v>
      </c>
      <c r="AX280" s="65" t="e">
        <f t="shared" si="564"/>
        <v>#NUM!</v>
      </c>
      <c r="AY280" s="65" t="e">
        <f t="shared" si="564"/>
        <v>#NUM!</v>
      </c>
      <c r="AZ280" s="65" t="e">
        <f t="shared" si="564"/>
        <v>#NUM!</v>
      </c>
      <c r="BA280" s="65" t="e">
        <f t="shared" si="564"/>
        <v>#NUM!</v>
      </c>
      <c r="BB280" s="65" t="e">
        <f t="shared" si="564"/>
        <v>#NUM!</v>
      </c>
      <c r="BC280" s="65" t="e">
        <f t="shared" si="564"/>
        <v>#NUM!</v>
      </c>
      <c r="BD280" s="65" t="e">
        <f t="shared" si="564"/>
        <v>#NUM!</v>
      </c>
      <c r="BE280" s="65" t="e">
        <f t="shared" si="564"/>
        <v>#NUM!</v>
      </c>
      <c r="BF280" s="65" t="e">
        <f t="shared" si="564"/>
        <v>#NUM!</v>
      </c>
      <c r="BG280" s="65" t="e">
        <f t="shared" si="564"/>
        <v>#NUM!</v>
      </c>
      <c r="BH280" s="65" t="e">
        <f t="shared" si="564"/>
        <v>#NUM!</v>
      </c>
      <c r="BI280" s="5">
        <f t="shared" si="540"/>
        <v>7.8554324764345402</v>
      </c>
    </row>
    <row r="281" spans="4:61" s="1" customFormat="1">
      <c r="D281" s="5"/>
      <c r="E281" s="5"/>
      <c r="F281" s="5"/>
      <c r="G281" s="5"/>
      <c r="H281" s="5"/>
      <c r="O281" s="3"/>
      <c r="P281" s="66">
        <v>135</v>
      </c>
      <c r="Q281" s="65">
        <f t="shared" si="535"/>
        <v>0</v>
      </c>
      <c r="R281" s="65">
        <f t="shared" si="536"/>
        <v>1</v>
      </c>
      <c r="S281" s="65">
        <f t="shared" ref="S281:AL281" si="565">R281+(($B$5*$P281)^S$10)/FACT(S$10)</f>
        <v>1067.5</v>
      </c>
      <c r="T281" s="65">
        <f t="shared" si="565"/>
        <v>569778.625</v>
      </c>
      <c r="U281" s="65">
        <f t="shared" si="565"/>
        <v>202746583.5625</v>
      </c>
      <c r="V281" s="65">
        <f t="shared" si="565"/>
        <v>54108137200.023437</v>
      </c>
      <c r="W281" s="65">
        <f t="shared" si="565"/>
        <v>11552127955691.143</v>
      </c>
      <c r="X281" s="65">
        <f t="shared" si="565"/>
        <v>2055325150692487.2</v>
      </c>
      <c r="Y281" s="65">
        <f t="shared" si="565"/>
        <v>3.1343874354337722E+17</v>
      </c>
      <c r="Z281" s="65">
        <f t="shared" si="565"/>
        <v>4.182474070801816E+19</v>
      </c>
      <c r="AA281" s="65">
        <f t="shared" si="565"/>
        <v>4.9609140234982806E+21</v>
      </c>
      <c r="AB281" s="65">
        <f t="shared" si="565"/>
        <v>5.295817860330797E+23</v>
      </c>
      <c r="AC281" s="65">
        <f t="shared" si="565"/>
        <v>5.1393959967689315E+25</v>
      </c>
      <c r="AD281" s="65">
        <f t="shared" si="565"/>
        <v>4.5719655708623873E+27</v>
      </c>
      <c r="AE281" s="65">
        <f t="shared" si="565"/>
        <v>3.7543270580310821E+29</v>
      </c>
      <c r="AF281" s="65">
        <f t="shared" si="565"/>
        <v>2.8627074095638114E+31</v>
      </c>
      <c r="AG281" s="65">
        <f t="shared" si="565"/>
        <v>2.0373187769129074E+33</v>
      </c>
      <c r="AH281" s="65">
        <f t="shared" si="565"/>
        <v>1.3592917509282651E+35</v>
      </c>
      <c r="AI281" s="65">
        <f t="shared" si="565"/>
        <v>8.535674161029407E+36</v>
      </c>
      <c r="AJ281" s="65">
        <f t="shared" si="565"/>
        <v>5.0622056457777176E+38</v>
      </c>
      <c r="AK281" s="65">
        <f t="shared" si="565"/>
        <v>2.8442059281917543E+40</v>
      </c>
      <c r="AL281" s="65">
        <f t="shared" si="565"/>
        <v>1.518120658884061E+42</v>
      </c>
      <c r="AM281" s="65">
        <f t="shared" si="538"/>
        <v>1</v>
      </c>
      <c r="AN281" s="65">
        <f t="shared" si="533"/>
        <v>1.3888888888888889E-3</v>
      </c>
      <c r="AO281" s="65">
        <f t="shared" ref="AO281:BH281" si="566">AN281+1/((FACT($B$4-1-AO$10))*(($B$5*$P281)^AO$10))</f>
        <v>1.3967026097827786E-3</v>
      </c>
      <c r="AP281" s="65">
        <f t="shared" si="566"/>
        <v>1.3967392423233033E-3</v>
      </c>
      <c r="AQ281" s="65">
        <f t="shared" si="566"/>
        <v>1.3967393797167981E-3</v>
      </c>
      <c r="AR281" s="65">
        <f t="shared" si="566"/>
        <v>1.3967393801032778E-3</v>
      </c>
      <c r="AS281" s="65">
        <f t="shared" si="566"/>
        <v>1.3967393801040024E-3</v>
      </c>
      <c r="AT281" s="65">
        <f t="shared" si="566"/>
        <v>1.3967393801040031E-3</v>
      </c>
      <c r="AU281" s="65" t="e">
        <f t="shared" si="566"/>
        <v>#NUM!</v>
      </c>
      <c r="AV281" s="65" t="e">
        <f t="shared" si="566"/>
        <v>#NUM!</v>
      </c>
      <c r="AW281" s="65" t="e">
        <f t="shared" si="566"/>
        <v>#NUM!</v>
      </c>
      <c r="AX281" s="65" t="e">
        <f t="shared" si="566"/>
        <v>#NUM!</v>
      </c>
      <c r="AY281" s="65" t="e">
        <f t="shared" si="566"/>
        <v>#NUM!</v>
      </c>
      <c r="AZ281" s="65" t="e">
        <f t="shared" si="566"/>
        <v>#NUM!</v>
      </c>
      <c r="BA281" s="65" t="e">
        <f t="shared" si="566"/>
        <v>#NUM!</v>
      </c>
      <c r="BB281" s="65" t="e">
        <f t="shared" si="566"/>
        <v>#NUM!</v>
      </c>
      <c r="BC281" s="65" t="e">
        <f t="shared" si="566"/>
        <v>#NUM!</v>
      </c>
      <c r="BD281" s="65" t="e">
        <f t="shared" si="566"/>
        <v>#NUM!</v>
      </c>
      <c r="BE281" s="65" t="e">
        <f t="shared" si="566"/>
        <v>#NUM!</v>
      </c>
      <c r="BF281" s="65" t="e">
        <f t="shared" si="566"/>
        <v>#NUM!</v>
      </c>
      <c r="BG281" s="65" t="e">
        <f t="shared" si="566"/>
        <v>#NUM!</v>
      </c>
      <c r="BH281" s="65" t="e">
        <f t="shared" si="566"/>
        <v>#NUM!</v>
      </c>
      <c r="BI281" s="5">
        <f t="shared" si="540"/>
        <v>7.8555973852510812</v>
      </c>
    </row>
    <row r="282" spans="4:61" s="1" customFormat="1">
      <c r="D282" s="5"/>
      <c r="E282" s="5"/>
      <c r="F282" s="5"/>
      <c r="G282" s="5"/>
      <c r="H282" s="5"/>
      <c r="O282" s="3"/>
      <c r="P282" s="65">
        <v>135.5</v>
      </c>
      <c r="Q282" s="65">
        <f t="shared" si="535"/>
        <v>0</v>
      </c>
      <c r="R282" s="65">
        <f t="shared" si="536"/>
        <v>1</v>
      </c>
      <c r="S282" s="65">
        <f t="shared" ref="S282:AL282" si="567">R282+(($B$5*$P282)^S$10)/FACT(S$10)</f>
        <v>1071.45</v>
      </c>
      <c r="T282" s="65">
        <f t="shared" si="567"/>
        <v>574003.05125000002</v>
      </c>
      <c r="U282" s="65">
        <f t="shared" si="567"/>
        <v>205005547.23727086</v>
      </c>
      <c r="V282" s="65">
        <f t="shared" si="567"/>
        <v>54913442165.718788</v>
      </c>
      <c r="W282" s="65">
        <f t="shared" si="567"/>
        <v>11767442637816.428</v>
      </c>
      <c r="X282" s="65">
        <f t="shared" si="567"/>
        <v>2101380255551866.7</v>
      </c>
      <c r="Y282" s="65">
        <f t="shared" si="567"/>
        <v>3.2164795676752973E+17</v>
      </c>
      <c r="Z282" s="65">
        <f t="shared" si="567"/>
        <v>4.3078977060173382E+19</v>
      </c>
      <c r="AA282" s="65">
        <f t="shared" si="567"/>
        <v>5.1285881924758169E+21</v>
      </c>
      <c r="AB282" s="65">
        <f t="shared" si="567"/>
        <v>5.4950692215664344E+23</v>
      </c>
      <c r="AC282" s="65">
        <f t="shared" si="567"/>
        <v>5.3524942157787847E+25</v>
      </c>
      <c r="AD282" s="65">
        <f t="shared" si="567"/>
        <v>4.7791544961562404E+27</v>
      </c>
      <c r="AE282" s="65">
        <f t="shared" si="567"/>
        <v>3.9389839727135962E+29</v>
      </c>
      <c r="AF282" s="65">
        <f t="shared" si="567"/>
        <v>3.0146233642179677E+31</v>
      </c>
      <c r="AG282" s="65">
        <f t="shared" si="567"/>
        <v>2.1533720511696537E+33</v>
      </c>
      <c r="AH282" s="65">
        <f t="shared" si="567"/>
        <v>1.4420381432443746E+35</v>
      </c>
      <c r="AI282" s="65">
        <f t="shared" si="567"/>
        <v>9.0887859279373505E+36</v>
      </c>
      <c r="AJ282" s="65">
        <f t="shared" si="567"/>
        <v>5.4101811501221205E+38</v>
      </c>
      <c r="AK282" s="65">
        <f t="shared" si="567"/>
        <v>3.0509636552815465E+40</v>
      </c>
      <c r="AL282" s="65">
        <f t="shared" si="567"/>
        <v>1.6345050168901405E+42</v>
      </c>
      <c r="AM282" s="65">
        <f t="shared" si="538"/>
        <v>1</v>
      </c>
      <c r="AN282" s="65">
        <f t="shared" si="533"/>
        <v>1.3888888888888889E-3</v>
      </c>
      <c r="AO282" s="65">
        <f t="shared" ref="AO282:BH282" si="568">AN282+1/((FACT($B$4-1-AO$10))*(($B$5*$P282)^AO$10))</f>
        <v>1.396673776864351E-3</v>
      </c>
      <c r="AP282" s="65">
        <f t="shared" si="568"/>
        <v>1.3967101395528253E-3</v>
      </c>
      <c r="AQ282" s="65">
        <f t="shared" si="568"/>
        <v>1.3967102754309643E-3</v>
      </c>
      <c r="AR282" s="65">
        <f t="shared" si="568"/>
        <v>1.3967102758117708E-3</v>
      </c>
      <c r="AS282" s="65">
        <f t="shared" si="568"/>
        <v>1.3967102758124822E-3</v>
      </c>
      <c r="AT282" s="65">
        <f t="shared" si="568"/>
        <v>1.3967102758124829E-3</v>
      </c>
      <c r="AU282" s="65" t="e">
        <f t="shared" si="568"/>
        <v>#NUM!</v>
      </c>
      <c r="AV282" s="65" t="e">
        <f t="shared" si="568"/>
        <v>#NUM!</v>
      </c>
      <c r="AW282" s="65" t="e">
        <f t="shared" si="568"/>
        <v>#NUM!</v>
      </c>
      <c r="AX282" s="65" t="e">
        <f t="shared" si="568"/>
        <v>#NUM!</v>
      </c>
      <c r="AY282" s="65" t="e">
        <f t="shared" si="568"/>
        <v>#NUM!</v>
      </c>
      <c r="AZ282" s="65" t="e">
        <f t="shared" si="568"/>
        <v>#NUM!</v>
      </c>
      <c r="BA282" s="65" t="e">
        <f t="shared" si="568"/>
        <v>#NUM!</v>
      </c>
      <c r="BB282" s="65" t="e">
        <f t="shared" si="568"/>
        <v>#NUM!</v>
      </c>
      <c r="BC282" s="65" t="e">
        <f t="shared" si="568"/>
        <v>#NUM!</v>
      </c>
      <c r="BD282" s="65" t="e">
        <f t="shared" si="568"/>
        <v>#NUM!</v>
      </c>
      <c r="BE282" s="65" t="e">
        <f t="shared" si="568"/>
        <v>#NUM!</v>
      </c>
      <c r="BF282" s="65" t="e">
        <f t="shared" si="568"/>
        <v>#NUM!</v>
      </c>
      <c r="BG282" s="65" t="e">
        <f t="shared" si="568"/>
        <v>#NUM!</v>
      </c>
      <c r="BH282" s="65" t="e">
        <f t="shared" si="568"/>
        <v>#NUM!</v>
      </c>
      <c r="BI282" s="5">
        <f t="shared" si="540"/>
        <v>7.8557610781803344</v>
      </c>
    </row>
    <row r="283" spans="4:61" s="1" customFormat="1">
      <c r="D283" s="5"/>
      <c r="E283" s="5"/>
      <c r="F283" s="5"/>
      <c r="G283" s="5"/>
      <c r="H283" s="5"/>
      <c r="O283" s="3"/>
      <c r="P283" s="66">
        <v>136</v>
      </c>
      <c r="Q283" s="65">
        <f t="shared" si="535"/>
        <v>0</v>
      </c>
      <c r="R283" s="65">
        <f t="shared" si="536"/>
        <v>1</v>
      </c>
      <c r="S283" s="65">
        <f t="shared" ref="S283:AL283" si="569">R283+(($B$5*$P283)^S$10)/FACT(S$10)</f>
        <v>1075.4000000000001</v>
      </c>
      <c r="T283" s="65">
        <f t="shared" si="569"/>
        <v>578243.08000000007</v>
      </c>
      <c r="U283" s="65">
        <f t="shared" si="569"/>
        <v>207281228.21066672</v>
      </c>
      <c r="V283" s="65">
        <f t="shared" si="569"/>
        <v>55727703034.307747</v>
      </c>
      <c r="W283" s="65">
        <f t="shared" si="569"/>
        <v>11985955940728.451</v>
      </c>
      <c r="X283" s="65">
        <f t="shared" si="569"/>
        <v>2148292159037159.5</v>
      </c>
      <c r="Y283" s="65">
        <f t="shared" si="569"/>
        <v>3.3004077567429504E+17</v>
      </c>
      <c r="Z283" s="65">
        <f t="shared" si="569"/>
        <v>4.4366001311773434E+19</v>
      </c>
      <c r="AA283" s="65">
        <f t="shared" si="569"/>
        <v>5.3012811124212079E+21</v>
      </c>
      <c r="AB283" s="65">
        <f t="shared" si="569"/>
        <v>5.7010424065001889E+23</v>
      </c>
      <c r="AC283" s="65">
        <f t="shared" si="569"/>
        <v>5.5735949670395014E+25</v>
      </c>
      <c r="AD283" s="65">
        <f t="shared" si="569"/>
        <v>4.994917977146898E+27</v>
      </c>
      <c r="AE283" s="65">
        <f t="shared" si="569"/>
        <v>4.1319931569412806E+29</v>
      </c>
      <c r="AF283" s="65">
        <f t="shared" si="569"/>
        <v>3.1739971094774454E+31</v>
      </c>
      <c r="AG283" s="65">
        <f t="shared" si="569"/>
        <v>2.275572211057701E+33</v>
      </c>
      <c r="AH283" s="65">
        <f t="shared" si="569"/>
        <v>1.5294890712456823E+35</v>
      </c>
      <c r="AI283" s="65">
        <f t="shared" si="569"/>
        <v>9.6755036736584346E+36</v>
      </c>
      <c r="AJ283" s="65">
        <f t="shared" si="569"/>
        <v>5.7806621707165774E+38</v>
      </c>
      <c r="AK283" s="65">
        <f t="shared" si="569"/>
        <v>3.2719065294693255E+40</v>
      </c>
      <c r="AL283" s="65">
        <f t="shared" si="569"/>
        <v>1.7593335357445257E+42</v>
      </c>
      <c r="AM283" s="65">
        <f t="shared" si="538"/>
        <v>1</v>
      </c>
      <c r="AN283" s="65">
        <f t="shared" si="533"/>
        <v>1.3888888888888889E-3</v>
      </c>
      <c r="AO283" s="65">
        <f t="shared" ref="AO283:BH283" si="570">AN283+1/((FACT($B$4-1-AO$10))*(($B$5*$P283)^AO$10))</f>
        <v>1.3966451559526765E-3</v>
      </c>
      <c r="AP283" s="65">
        <f t="shared" si="570"/>
        <v>1.3966812517599355E-3</v>
      </c>
      <c r="AQ283" s="65">
        <f t="shared" si="570"/>
        <v>1.3966813861449215E-3</v>
      </c>
      <c r="AR283" s="65">
        <f t="shared" si="570"/>
        <v>1.3966813865201589E-3</v>
      </c>
      <c r="AS283" s="65">
        <f t="shared" si="570"/>
        <v>1.3966813865208573E-3</v>
      </c>
      <c r="AT283" s="65">
        <f t="shared" si="570"/>
        <v>1.3966813865208579E-3</v>
      </c>
      <c r="AU283" s="65" t="e">
        <f t="shared" si="570"/>
        <v>#NUM!</v>
      </c>
      <c r="AV283" s="65" t="e">
        <f t="shared" si="570"/>
        <v>#NUM!</v>
      </c>
      <c r="AW283" s="65" t="e">
        <f t="shared" si="570"/>
        <v>#NUM!</v>
      </c>
      <c r="AX283" s="65" t="e">
        <f t="shared" si="570"/>
        <v>#NUM!</v>
      </c>
      <c r="AY283" s="65" t="e">
        <f t="shared" si="570"/>
        <v>#NUM!</v>
      </c>
      <c r="AZ283" s="65" t="e">
        <f t="shared" si="570"/>
        <v>#NUM!</v>
      </c>
      <c r="BA283" s="65" t="e">
        <f t="shared" si="570"/>
        <v>#NUM!</v>
      </c>
      <c r="BB283" s="65" t="e">
        <f t="shared" si="570"/>
        <v>#NUM!</v>
      </c>
      <c r="BC283" s="65" t="e">
        <f t="shared" si="570"/>
        <v>#NUM!</v>
      </c>
      <c r="BD283" s="65" t="e">
        <f t="shared" si="570"/>
        <v>#NUM!</v>
      </c>
      <c r="BE283" s="65" t="e">
        <f t="shared" si="570"/>
        <v>#NUM!</v>
      </c>
      <c r="BF283" s="65" t="e">
        <f t="shared" si="570"/>
        <v>#NUM!</v>
      </c>
      <c r="BG283" s="65" t="e">
        <f t="shared" si="570"/>
        <v>#NUM!</v>
      </c>
      <c r="BH283" s="65" t="e">
        <f t="shared" si="570"/>
        <v>#NUM!</v>
      </c>
      <c r="BI283" s="5">
        <f t="shared" si="540"/>
        <v>7.8559235686201117</v>
      </c>
    </row>
    <row r="284" spans="4:61" s="1" customFormat="1">
      <c r="D284" s="5"/>
      <c r="E284" s="5"/>
      <c r="F284" s="5"/>
      <c r="G284" s="5"/>
      <c r="H284" s="5"/>
      <c r="O284" s="3"/>
      <c r="P284" s="65">
        <v>136.5</v>
      </c>
      <c r="Q284" s="65">
        <f t="shared" si="535"/>
        <v>0</v>
      </c>
      <c r="R284" s="65">
        <f t="shared" si="536"/>
        <v>1</v>
      </c>
      <c r="S284" s="65">
        <f t="shared" ref="S284:AL284" si="571">R284+(($B$5*$P284)^S$10)/FACT(S$10)</f>
        <v>1079.3500000000001</v>
      </c>
      <c r="T284" s="65">
        <f t="shared" si="571"/>
        <v>582498.71125000017</v>
      </c>
      <c r="U284" s="65">
        <f t="shared" si="571"/>
        <v>209573688.1125626</v>
      </c>
      <c r="V284" s="65">
        <f t="shared" si="571"/>
        <v>56550985960.838936</v>
      </c>
      <c r="W284" s="65">
        <f t="shared" si="571"/>
        <v>12207703370819.738</v>
      </c>
      <c r="X284" s="65">
        <f t="shared" si="571"/>
        <v>2196073565739585.5</v>
      </c>
      <c r="Y284" s="65">
        <f t="shared" si="571"/>
        <v>3.38620609663648E+17</v>
      </c>
      <c r="Z284" s="65">
        <f t="shared" si="571"/>
        <v>4.5686545422311096E+19</v>
      </c>
      <c r="AA284" s="65">
        <f t="shared" si="571"/>
        <v>5.4791237367243546E+21</v>
      </c>
      <c r="AB284" s="65">
        <f t="shared" si="571"/>
        <v>5.9139382326078025E+23</v>
      </c>
      <c r="AC284" s="65">
        <f t="shared" si="571"/>
        <v>5.8029677117057666E+25</v>
      </c>
      <c r="AD284" s="65">
        <f t="shared" si="571"/>
        <v>5.2195774096058821E+27</v>
      </c>
      <c r="AE284" s="65">
        <f t="shared" si="571"/>
        <v>4.3336996181955391E+29</v>
      </c>
      <c r="AF284" s="65">
        <f t="shared" si="571"/>
        <v>3.341165332099581E+31</v>
      </c>
      <c r="AG284" s="65">
        <f t="shared" si="571"/>
        <v>2.4042204440121766E+33</v>
      </c>
      <c r="AH284" s="65">
        <f t="shared" si="571"/>
        <v>1.6218932415912689E+35</v>
      </c>
      <c r="AI284" s="65">
        <f t="shared" si="571"/>
        <v>1.0297734417758772E+37</v>
      </c>
      <c r="AJ284" s="65">
        <f t="shared" si="571"/>
        <v>6.1750134840015777E+38</v>
      </c>
      <c r="AK284" s="65">
        <f t="shared" si="571"/>
        <v>3.5079502250395947E+40</v>
      </c>
      <c r="AL284" s="65">
        <f t="shared" si="571"/>
        <v>1.8931844358837541E+42</v>
      </c>
      <c r="AM284" s="65">
        <f t="shared" si="538"/>
        <v>1</v>
      </c>
      <c r="AN284" s="65">
        <f t="shared" si="533"/>
        <v>1.3888888888888889E-3</v>
      </c>
      <c r="AO284" s="65">
        <f t="shared" ref="AO284:BH284" si="572">AN284+1/((FACT($B$4-1-AO$10))*(($B$5*$P284)^AO$10))</f>
        <v>1.3966167447180106E-3</v>
      </c>
      <c r="AP284" s="65">
        <f t="shared" si="572"/>
        <v>1.3966525765714401E-3</v>
      </c>
      <c r="AQ284" s="65">
        <f t="shared" si="572"/>
        <v>1.3966527094850709E-3</v>
      </c>
      <c r="AR284" s="65">
        <f t="shared" si="572"/>
        <v>1.3966527098548405E-3</v>
      </c>
      <c r="AS284" s="65">
        <f t="shared" si="572"/>
        <v>1.3966527098555263E-3</v>
      </c>
      <c r="AT284" s="65">
        <f t="shared" si="572"/>
        <v>1.396652709855527E-3</v>
      </c>
      <c r="AU284" s="65" t="e">
        <f t="shared" si="572"/>
        <v>#NUM!</v>
      </c>
      <c r="AV284" s="65" t="e">
        <f t="shared" si="572"/>
        <v>#NUM!</v>
      </c>
      <c r="AW284" s="65" t="e">
        <f t="shared" si="572"/>
        <v>#NUM!</v>
      </c>
      <c r="AX284" s="65" t="e">
        <f t="shared" si="572"/>
        <v>#NUM!</v>
      </c>
      <c r="AY284" s="65" t="e">
        <f t="shared" si="572"/>
        <v>#NUM!</v>
      </c>
      <c r="AZ284" s="65" t="e">
        <f t="shared" si="572"/>
        <v>#NUM!</v>
      </c>
      <c r="BA284" s="65" t="e">
        <f t="shared" si="572"/>
        <v>#NUM!</v>
      </c>
      <c r="BB284" s="65" t="e">
        <f t="shared" si="572"/>
        <v>#NUM!</v>
      </c>
      <c r="BC284" s="65" t="e">
        <f t="shared" si="572"/>
        <v>#NUM!</v>
      </c>
      <c r="BD284" s="65" t="e">
        <f t="shared" si="572"/>
        <v>#NUM!</v>
      </c>
      <c r="BE284" s="65" t="e">
        <f t="shared" si="572"/>
        <v>#NUM!</v>
      </c>
      <c r="BF284" s="65" t="e">
        <f t="shared" si="572"/>
        <v>#NUM!</v>
      </c>
      <c r="BG284" s="65" t="e">
        <f t="shared" si="572"/>
        <v>#NUM!</v>
      </c>
      <c r="BH284" s="65" t="e">
        <f t="shared" si="572"/>
        <v>#NUM!</v>
      </c>
      <c r="BI284" s="5">
        <f t="shared" si="540"/>
        <v>7.8560848697721104</v>
      </c>
    </row>
    <row r="285" spans="4:61" s="1" customFormat="1">
      <c r="D285" s="5"/>
      <c r="E285" s="5"/>
      <c r="F285" s="5"/>
      <c r="G285" s="5"/>
      <c r="H285" s="5"/>
      <c r="O285" s="3"/>
      <c r="P285" s="66">
        <v>137</v>
      </c>
      <c r="Q285" s="65">
        <f t="shared" si="535"/>
        <v>0</v>
      </c>
      <c r="R285" s="65">
        <f t="shared" si="536"/>
        <v>1</v>
      </c>
      <c r="S285" s="65">
        <f t="shared" ref="S285:AL285" si="573">R285+(($B$5*$P285)^S$10)/FACT(S$10)</f>
        <v>1083.3</v>
      </c>
      <c r="T285" s="65">
        <f t="shared" si="573"/>
        <v>586769.94499999995</v>
      </c>
      <c r="U285" s="65">
        <f t="shared" si="573"/>
        <v>211882988.57283327</v>
      </c>
      <c r="V285" s="65">
        <f t="shared" si="573"/>
        <v>57383357343.798813</v>
      </c>
      <c r="W285" s="65">
        <f t="shared" si="573"/>
        <v>12432720696276.016</v>
      </c>
      <c r="X285" s="65">
        <f t="shared" si="573"/>
        <v>2244737321017332</v>
      </c>
      <c r="Y285" s="65">
        <f t="shared" si="573"/>
        <v>3.4739091859637139E+17</v>
      </c>
      <c r="Z285" s="65">
        <f t="shared" si="573"/>
        <v>4.7041354917885829E+19</v>
      </c>
      <c r="AA285" s="65">
        <f t="shared" si="573"/>
        <v>5.6622499367435507E+21</v>
      </c>
      <c r="AB285" s="65">
        <f t="shared" si="573"/>
        <v>6.1339627474773515E+23</v>
      </c>
      <c r="AC285" s="65">
        <f t="shared" si="573"/>
        <v>6.04088994613783E+25</v>
      </c>
      <c r="AD285" s="65">
        <f t="shared" si="573"/>
        <v>5.4534649910355661E+27</v>
      </c>
      <c r="AE285" s="65">
        <f t="shared" si="573"/>
        <v>4.5444612713801586E+29</v>
      </c>
      <c r="AF285" s="65">
        <f t="shared" si="573"/>
        <v>3.5164786001543492E+31</v>
      </c>
      <c r="AG285" s="65">
        <f t="shared" si="573"/>
        <v>2.5396315090728126E+33</v>
      </c>
      <c r="AH285" s="65">
        <f t="shared" si="573"/>
        <v>1.7195115240782498E+35</v>
      </c>
      <c r="AI285" s="65">
        <f t="shared" si="573"/>
        <v>1.095748580350897E+37</v>
      </c>
      <c r="AJ285" s="65">
        <f t="shared" si="573"/>
        <v>6.5946771651944048E+38</v>
      </c>
      <c r="AK285" s="65">
        <f t="shared" si="573"/>
        <v>3.7600658385143262E+40</v>
      </c>
      <c r="AL285" s="65">
        <f t="shared" si="573"/>
        <v>2.0366731914177209E+42</v>
      </c>
      <c r="AM285" s="65">
        <f t="shared" si="538"/>
        <v>1</v>
      </c>
      <c r="AN285" s="65">
        <f t="shared" si="533"/>
        <v>1.3888888888888889E-3</v>
      </c>
      <c r="AO285" s="65">
        <f t="shared" ref="AO285:BH285" si="574">AN285+1/((FACT($B$4-1-AO$10))*(($B$5*$P285)^AO$10))</f>
        <v>1.3965885408646196E-3</v>
      </c>
      <c r="AP285" s="65">
        <f t="shared" si="574"/>
        <v>1.3966241116489481E-3</v>
      </c>
      <c r="AQ285" s="65">
        <f t="shared" si="574"/>
        <v>1.3966242431126248E-3</v>
      </c>
      <c r="AR285" s="65">
        <f t="shared" si="574"/>
        <v>1.3966242434770256E-3</v>
      </c>
      <c r="AS285" s="65">
        <f t="shared" si="574"/>
        <v>1.3966242434776989E-3</v>
      </c>
      <c r="AT285" s="65">
        <f t="shared" si="574"/>
        <v>1.3966242434776995E-3</v>
      </c>
      <c r="AU285" s="65" t="e">
        <f t="shared" si="574"/>
        <v>#NUM!</v>
      </c>
      <c r="AV285" s="65" t="e">
        <f t="shared" si="574"/>
        <v>#NUM!</v>
      </c>
      <c r="AW285" s="65" t="e">
        <f t="shared" si="574"/>
        <v>#NUM!</v>
      </c>
      <c r="AX285" s="65" t="e">
        <f t="shared" si="574"/>
        <v>#NUM!</v>
      </c>
      <c r="AY285" s="65" t="e">
        <f t="shared" si="574"/>
        <v>#NUM!</v>
      </c>
      <c r="AZ285" s="65" t="e">
        <f t="shared" si="574"/>
        <v>#NUM!</v>
      </c>
      <c r="BA285" s="65" t="e">
        <f t="shared" si="574"/>
        <v>#NUM!</v>
      </c>
      <c r="BB285" s="65" t="e">
        <f t="shared" si="574"/>
        <v>#NUM!</v>
      </c>
      <c r="BC285" s="65" t="e">
        <f t="shared" si="574"/>
        <v>#NUM!</v>
      </c>
      <c r="BD285" s="65" t="e">
        <f t="shared" si="574"/>
        <v>#NUM!</v>
      </c>
      <c r="BE285" s="65" t="e">
        <f t="shared" si="574"/>
        <v>#NUM!</v>
      </c>
      <c r="BF285" s="65" t="e">
        <f t="shared" si="574"/>
        <v>#NUM!</v>
      </c>
      <c r="BG285" s="65" t="e">
        <f t="shared" si="574"/>
        <v>#NUM!</v>
      </c>
      <c r="BH285" s="65" t="e">
        <f t="shared" si="574"/>
        <v>#NUM!</v>
      </c>
      <c r="BI285" s="5">
        <f t="shared" si="540"/>
        <v>7.8562449946454915</v>
      </c>
    </row>
    <row r="286" spans="4:61" s="1" customFormat="1">
      <c r="D286" s="5"/>
      <c r="E286" s="5"/>
      <c r="F286" s="5"/>
      <c r="G286" s="5"/>
      <c r="H286" s="5"/>
      <c r="O286" s="3"/>
      <c r="P286" s="65">
        <v>137.5</v>
      </c>
      <c r="Q286" s="65">
        <f t="shared" si="535"/>
        <v>0</v>
      </c>
      <c r="R286" s="65">
        <f t="shared" si="536"/>
        <v>1</v>
      </c>
      <c r="S286" s="65">
        <f t="shared" ref="S286:AL286" si="575">R286+(($B$5*$P286)^S$10)/FACT(S$10)</f>
        <v>1087.25</v>
      </c>
      <c r="T286" s="65">
        <f t="shared" si="575"/>
        <v>591056.78125</v>
      </c>
      <c r="U286" s="65">
        <f t="shared" si="575"/>
        <v>214209191.22135416</v>
      </c>
      <c r="V286" s="65">
        <f t="shared" si="575"/>
        <v>58224883825.112137</v>
      </c>
      <c r="W286" s="65">
        <f t="shared" si="575"/>
        <v>12661043948037.885</v>
      </c>
      <c r="X286" s="65">
        <f t="shared" si="575"/>
        <v>2294296412031559</v>
      </c>
      <c r="Y286" s="65">
        <f t="shared" si="575"/>
        <v>3.5635521335213504E+17</v>
      </c>
      <c r="Z286" s="65">
        <f t="shared" si="575"/>
        <v>4.8431189091625566E+19</v>
      </c>
      <c r="AA286" s="65">
        <f t="shared" si="575"/>
        <v>5.8507965557887939E+21</v>
      </c>
      <c r="AB286" s="65">
        <f t="shared" si="575"/>
        <v>6.3613273451326875E+23</v>
      </c>
      <c r="AC286" s="65">
        <f t="shared" si="575"/>
        <v>6.2876474107814405E+25</v>
      </c>
      <c r="AD286" s="65">
        <f t="shared" si="575"/>
        <v>5.6969240421701781E+27</v>
      </c>
      <c r="AE286" s="65">
        <f t="shared" si="575"/>
        <v>4.7646493718122734E+29</v>
      </c>
      <c r="AF286" s="65">
        <f t="shared" si="575"/>
        <v>3.7003018813774142E+31</v>
      </c>
      <c r="AG286" s="65">
        <f t="shared" si="575"/>
        <v>2.682134295377044E+33</v>
      </c>
      <c r="AH286" s="65">
        <f t="shared" si="575"/>
        <v>1.8226174986830533E+35</v>
      </c>
      <c r="AI286" s="65">
        <f t="shared" si="575"/>
        <v>1.1656871009638502E+37</v>
      </c>
      <c r="AJ286" s="65">
        <f t="shared" si="575"/>
        <v>7.0411766592215935E+38</v>
      </c>
      <c r="AK286" s="65">
        <f t="shared" si="575"/>
        <v>4.0292830217170885E+40</v>
      </c>
      <c r="AL286" s="65">
        <f t="shared" si="575"/>
        <v>2.1904547806568673E+42</v>
      </c>
      <c r="AM286" s="65">
        <f t="shared" si="538"/>
        <v>1</v>
      </c>
      <c r="AN286" s="65">
        <f t="shared" si="533"/>
        <v>1.3888888888888889E-3</v>
      </c>
      <c r="AO286" s="65">
        <f t="shared" ref="AO286:BH286" si="576">AN286+1/((FACT($B$4-1-AO$10))*(($B$5*$P286)^AO$10))</f>
        <v>1.3965605421301624E-3</v>
      </c>
      <c r="AP286" s="65">
        <f t="shared" si="576"/>
        <v>1.3965958546882349E-3</v>
      </c>
      <c r="AQ286" s="65">
        <f t="shared" si="576"/>
        <v>1.3965959847229712E-3</v>
      </c>
      <c r="AR286" s="65">
        <f t="shared" si="576"/>
        <v>1.3965959850821006E-3</v>
      </c>
      <c r="AS286" s="65">
        <f t="shared" si="576"/>
        <v>1.3965959850827617E-3</v>
      </c>
      <c r="AT286" s="65">
        <f t="shared" si="576"/>
        <v>1.3965959850827624E-3</v>
      </c>
      <c r="AU286" s="65" t="e">
        <f t="shared" si="576"/>
        <v>#NUM!</v>
      </c>
      <c r="AV286" s="65" t="e">
        <f t="shared" si="576"/>
        <v>#NUM!</v>
      </c>
      <c r="AW286" s="65" t="e">
        <f t="shared" si="576"/>
        <v>#NUM!</v>
      </c>
      <c r="AX286" s="65" t="e">
        <f t="shared" si="576"/>
        <v>#NUM!</v>
      </c>
      <c r="AY286" s="65" t="e">
        <f t="shared" si="576"/>
        <v>#NUM!</v>
      </c>
      <c r="AZ286" s="65" t="e">
        <f t="shared" si="576"/>
        <v>#NUM!</v>
      </c>
      <c r="BA286" s="65" t="e">
        <f t="shared" si="576"/>
        <v>#NUM!</v>
      </c>
      <c r="BB286" s="65" t="e">
        <f t="shared" si="576"/>
        <v>#NUM!</v>
      </c>
      <c r="BC286" s="65" t="e">
        <f t="shared" si="576"/>
        <v>#NUM!</v>
      </c>
      <c r="BD286" s="65" t="e">
        <f t="shared" si="576"/>
        <v>#NUM!</v>
      </c>
      <c r="BE286" s="65" t="e">
        <f t="shared" si="576"/>
        <v>#NUM!</v>
      </c>
      <c r="BF286" s="65" t="e">
        <f t="shared" si="576"/>
        <v>#NUM!</v>
      </c>
      <c r="BG286" s="65" t="e">
        <f t="shared" si="576"/>
        <v>#NUM!</v>
      </c>
      <c r="BH286" s="65" t="e">
        <f t="shared" si="576"/>
        <v>#NUM!</v>
      </c>
      <c r="BI286" s="5">
        <f t="shared" si="540"/>
        <v>7.8564039560603547</v>
      </c>
    </row>
    <row r="287" spans="4:61" s="1" customFormat="1">
      <c r="D287" s="5"/>
      <c r="E287" s="5"/>
      <c r="F287" s="5"/>
      <c r="G287" s="5"/>
      <c r="H287" s="5"/>
      <c r="O287" s="3"/>
      <c r="P287" s="66">
        <v>138</v>
      </c>
      <c r="Q287" s="65">
        <f t="shared" si="535"/>
        <v>0</v>
      </c>
      <c r="R287" s="65">
        <f t="shared" si="536"/>
        <v>1</v>
      </c>
      <c r="S287" s="65">
        <f t="shared" ref="S287:AL287" si="577">R287+(($B$5*$P287)^S$10)/FACT(S$10)</f>
        <v>1091.2</v>
      </c>
      <c r="T287" s="65">
        <f t="shared" si="577"/>
        <v>595359.22</v>
      </c>
      <c r="U287" s="65">
        <f t="shared" si="577"/>
        <v>216552357.68800002</v>
      </c>
      <c r="V287" s="65">
        <f t="shared" si="577"/>
        <v>59075632290.141403</v>
      </c>
      <c r="W287" s="65">
        <f t="shared" si="577"/>
        <v>12892709420762.279</v>
      </c>
      <c r="X287" s="65">
        <f t="shared" si="577"/>
        <v>2344763968786150</v>
      </c>
      <c r="Y287" s="65">
        <f t="shared" si="577"/>
        <v>3.6551705639166413E+17</v>
      </c>
      <c r="Z287" s="65">
        <f t="shared" si="577"/>
        <v>4.9856821206319358E+19</v>
      </c>
      <c r="AA287" s="65">
        <f t="shared" si="577"/>
        <v>6.0449034639008932E+21</v>
      </c>
      <c r="AB287" s="65">
        <f t="shared" si="577"/>
        <v>6.5962488845046338E+23</v>
      </c>
      <c r="AC287" s="65">
        <f t="shared" si="577"/>
        <v>6.5435343036845964E+25</v>
      </c>
      <c r="AD287" s="65">
        <f t="shared" si="577"/>
        <v>5.9503093368185758E+27</v>
      </c>
      <c r="AE287" s="65">
        <f t="shared" si="577"/>
        <v>4.9946489610765261E+29</v>
      </c>
      <c r="AF287" s="65">
        <f t="shared" si="577"/>
        <v>3.8930150788790745E+31</v>
      </c>
      <c r="AG287" s="65">
        <f t="shared" si="577"/>
        <v>2.8320724014689982E+33</v>
      </c>
      <c r="AH287" s="65">
        <f t="shared" si="577"/>
        <v>1.9314980250719161E+35</v>
      </c>
      <c r="AI287" s="65">
        <f t="shared" si="577"/>
        <v>1.239811388258124E+37</v>
      </c>
      <c r="AJ287" s="65">
        <f t="shared" si="577"/>
        <v>7.5161210499906604E+38</v>
      </c>
      <c r="AK287" s="65">
        <f t="shared" si="577"/>
        <v>4.3166932795272319E+40</v>
      </c>
      <c r="AL287" s="65">
        <f t="shared" si="577"/>
        <v>2.3552260636220671E+42</v>
      </c>
      <c r="AM287" s="65">
        <f t="shared" si="538"/>
        <v>1</v>
      </c>
      <c r="AN287" s="65">
        <f t="shared" si="533"/>
        <v>1.3888888888888889E-3</v>
      </c>
      <c r="AO287" s="65">
        <f t="shared" ref="AO287:BH287" si="578">AN287+1/((FACT($B$4-1-AO$10))*(($B$5*$P287)^AO$10))</f>
        <v>1.3965327462850854E-3</v>
      </c>
      <c r="AP287" s="65">
        <f t="shared" si="578"/>
        <v>1.3965678034186214E-3</v>
      </c>
      <c r="AQ287" s="65">
        <f t="shared" si="578"/>
        <v>1.3965679320450514E-3</v>
      </c>
      <c r="AR287" s="65">
        <f t="shared" si="578"/>
        <v>1.3965679323990042E-3</v>
      </c>
      <c r="AS287" s="65">
        <f t="shared" si="578"/>
        <v>1.3965679323996536E-3</v>
      </c>
      <c r="AT287" s="65">
        <f t="shared" si="578"/>
        <v>1.3965679323996543E-3</v>
      </c>
      <c r="AU287" s="65" t="e">
        <f t="shared" si="578"/>
        <v>#NUM!</v>
      </c>
      <c r="AV287" s="65" t="e">
        <f t="shared" si="578"/>
        <v>#NUM!</v>
      </c>
      <c r="AW287" s="65" t="e">
        <f t="shared" si="578"/>
        <v>#NUM!</v>
      </c>
      <c r="AX287" s="65" t="e">
        <f t="shared" si="578"/>
        <v>#NUM!</v>
      </c>
      <c r="AY287" s="65" t="e">
        <f t="shared" si="578"/>
        <v>#NUM!</v>
      </c>
      <c r="AZ287" s="65" t="e">
        <f t="shared" si="578"/>
        <v>#NUM!</v>
      </c>
      <c r="BA287" s="65" t="e">
        <f t="shared" si="578"/>
        <v>#NUM!</v>
      </c>
      <c r="BB287" s="65" t="e">
        <f t="shared" si="578"/>
        <v>#NUM!</v>
      </c>
      <c r="BC287" s="65" t="e">
        <f t="shared" si="578"/>
        <v>#NUM!</v>
      </c>
      <c r="BD287" s="65" t="e">
        <f t="shared" si="578"/>
        <v>#NUM!</v>
      </c>
      <c r="BE287" s="65" t="e">
        <f t="shared" si="578"/>
        <v>#NUM!</v>
      </c>
      <c r="BF287" s="65" t="e">
        <f t="shared" si="578"/>
        <v>#NUM!</v>
      </c>
      <c r="BG287" s="65" t="e">
        <f t="shared" si="578"/>
        <v>#NUM!</v>
      </c>
      <c r="BH287" s="65" t="e">
        <f t="shared" si="578"/>
        <v>#NUM!</v>
      </c>
      <c r="BI287" s="5">
        <f t="shared" si="540"/>
        <v>7.8565617666511871</v>
      </c>
    </row>
    <row r="288" spans="4:61" s="1" customFormat="1">
      <c r="D288" s="5"/>
      <c r="E288" s="5"/>
      <c r="F288" s="5"/>
      <c r="G288" s="5"/>
      <c r="H288" s="5"/>
      <c r="O288" s="3"/>
      <c r="P288" s="65">
        <v>138.5</v>
      </c>
      <c r="Q288" s="65">
        <f t="shared" si="535"/>
        <v>0</v>
      </c>
      <c r="R288" s="65">
        <f t="shared" si="536"/>
        <v>1</v>
      </c>
      <c r="S288" s="65">
        <f t="shared" ref="S288:AL288" si="579">R288+(($B$5*$P288)^S$10)/FACT(S$10)</f>
        <v>1095.1500000000001</v>
      </c>
      <c r="T288" s="65">
        <f t="shared" si="579"/>
        <v>599677.2612500001</v>
      </c>
      <c r="U288" s="65">
        <f t="shared" si="579"/>
        <v>218912549.60264587</v>
      </c>
      <c r="V288" s="65">
        <f t="shared" si="579"/>
        <v>59935669867.687218</v>
      </c>
      <c r="W288" s="65">
        <f t="shared" si="579"/>
        <v>13127753673784.135</v>
      </c>
      <c r="X288" s="65">
        <f t="shared" si="579"/>
        <v>2396153265171314.5</v>
      </c>
      <c r="Y288" s="65">
        <f t="shared" si="579"/>
        <v>3.7488006232303181E+17</v>
      </c>
      <c r="Z288" s="65">
        <f t="shared" si="579"/>
        <v>5.1319038699280286E+19</v>
      </c>
      <c r="AA288" s="65">
        <f t="shared" si="579"/>
        <v>6.2447136134355894E+21</v>
      </c>
      <c r="AB288" s="65">
        <f t="shared" si="579"/>
        <v>6.8389498100820888E+23</v>
      </c>
      <c r="AC288" s="65">
        <f t="shared" si="579"/>
        <v>6.8088534987371052E+25</v>
      </c>
      <c r="AD288" s="65">
        <f t="shared" si="579"/>
        <v>6.2139874402341962E+27</v>
      </c>
      <c r="AE288" s="65">
        <f t="shared" si="579"/>
        <v>5.2348593260760452E+29</v>
      </c>
      <c r="AF288" s="65">
        <f t="shared" si="579"/>
        <v>4.0950135847241765E+31</v>
      </c>
      <c r="AG288" s="65">
        <f t="shared" si="579"/>
        <v>2.9898047361203742E+33</v>
      </c>
      <c r="AH288" s="65">
        <f t="shared" si="579"/>
        <v>2.0464538354167329E+35</v>
      </c>
      <c r="AI288" s="65">
        <f t="shared" si="579"/>
        <v>1.3183554298253189E+37</v>
      </c>
      <c r="AJ288" s="65">
        <f t="shared" si="579"/>
        <v>8.0212095368889783E+38</v>
      </c>
      <c r="AK288" s="65">
        <f t="shared" si="579"/>
        <v>4.6234534403334897E+40</v>
      </c>
      <c r="AL288" s="65">
        <f t="shared" si="579"/>
        <v>2.5317282931998434E+42</v>
      </c>
      <c r="AM288" s="65">
        <f t="shared" si="538"/>
        <v>1</v>
      </c>
      <c r="AN288" s="65">
        <f t="shared" si="533"/>
        <v>1.3888888888888889E-3</v>
      </c>
      <c r="AO288" s="65">
        <f t="shared" ref="AO288:BH288" si="580">AN288+1/((FACT($B$4-1-AO$10))*(($B$5*$P288)^AO$10))</f>
        <v>1.3965051511320304E-3</v>
      </c>
      <c r="AP288" s="65">
        <f t="shared" si="580"/>
        <v>1.3965399556023642E-3</v>
      </c>
      <c r="AQ288" s="65">
        <f t="shared" si="580"/>
        <v>1.3965400828407513E-3</v>
      </c>
      <c r="AR288" s="65">
        <f t="shared" si="580"/>
        <v>1.3965400831896205E-3</v>
      </c>
      <c r="AS288" s="65">
        <f t="shared" si="580"/>
        <v>1.3965400831902582E-3</v>
      </c>
      <c r="AT288" s="65">
        <f t="shared" si="580"/>
        <v>1.3965400831902589E-3</v>
      </c>
      <c r="AU288" s="65" t="e">
        <f t="shared" si="580"/>
        <v>#NUM!</v>
      </c>
      <c r="AV288" s="65" t="e">
        <f t="shared" si="580"/>
        <v>#NUM!</v>
      </c>
      <c r="AW288" s="65" t="e">
        <f t="shared" si="580"/>
        <v>#NUM!</v>
      </c>
      <c r="AX288" s="65" t="e">
        <f t="shared" si="580"/>
        <v>#NUM!</v>
      </c>
      <c r="AY288" s="65" t="e">
        <f t="shared" si="580"/>
        <v>#NUM!</v>
      </c>
      <c r="AZ288" s="65" t="e">
        <f t="shared" si="580"/>
        <v>#NUM!</v>
      </c>
      <c r="BA288" s="65" t="e">
        <f t="shared" si="580"/>
        <v>#NUM!</v>
      </c>
      <c r="BB288" s="65" t="e">
        <f t="shared" si="580"/>
        <v>#NUM!</v>
      </c>
      <c r="BC288" s="65" t="e">
        <f t="shared" si="580"/>
        <v>#NUM!</v>
      </c>
      <c r="BD288" s="65" t="e">
        <f t="shared" si="580"/>
        <v>#NUM!</v>
      </c>
      <c r="BE288" s="65" t="e">
        <f t="shared" si="580"/>
        <v>#NUM!</v>
      </c>
      <c r="BF288" s="65" t="e">
        <f t="shared" si="580"/>
        <v>#NUM!</v>
      </c>
      <c r="BG288" s="65" t="e">
        <f t="shared" si="580"/>
        <v>#NUM!</v>
      </c>
      <c r="BH288" s="65" t="e">
        <f t="shared" si="580"/>
        <v>#NUM!</v>
      </c>
      <c r="BI288" s="5">
        <f t="shared" si="540"/>
        <v>7.8567184388701952</v>
      </c>
    </row>
    <row r="289" spans="4:61" s="1" customFormat="1">
      <c r="D289" s="5"/>
      <c r="E289" s="5"/>
      <c r="F289" s="5"/>
      <c r="G289" s="5"/>
      <c r="H289" s="5"/>
      <c r="O289" s="3"/>
      <c r="P289" s="66">
        <v>139</v>
      </c>
      <c r="Q289" s="65">
        <f t="shared" si="535"/>
        <v>0</v>
      </c>
      <c r="R289" s="65">
        <f t="shared" si="536"/>
        <v>1</v>
      </c>
      <c r="S289" s="65">
        <f t="shared" ref="S289:AL289" si="581">R289+(($B$5*$P289)^S$10)/FACT(S$10)</f>
        <v>1099.1000000000001</v>
      </c>
      <c r="T289" s="65">
        <f t="shared" si="581"/>
        <v>604010.90500000014</v>
      </c>
      <c r="U289" s="65">
        <f t="shared" si="581"/>
        <v>221289828.59516674</v>
      </c>
      <c r="V289" s="65">
        <f t="shared" si="581"/>
        <v>60805063929.988205</v>
      </c>
      <c r="W289" s="65">
        <f t="shared" si="581"/>
        <v>13366213532077.928</v>
      </c>
      <c r="X289" s="65">
        <f t="shared" si="581"/>
        <v>2448477720010953.5</v>
      </c>
      <c r="Y289" s="65">
        <f t="shared" si="581"/>
        <v>3.8444789847207578E+17</v>
      </c>
      <c r="Z289" s="65">
        <f t="shared" si="581"/>
        <v>5.2818643389452386E+19</v>
      </c>
      <c r="AA289" s="65">
        <f t="shared" si="581"/>
        <v>6.450373095461172E+21</v>
      </c>
      <c r="AB289" s="65">
        <f t="shared" si="581"/>
        <v>7.0896582747745682E+23</v>
      </c>
      <c r="AC289" s="65">
        <f t="shared" si="581"/>
        <v>7.0839167687192865E+25</v>
      </c>
      <c r="AD289" s="65">
        <f t="shared" si="581"/>
        <v>6.4883370561999856E+27</v>
      </c>
      <c r="AE289" s="65">
        <f t="shared" si="581"/>
        <v>5.4856944716203827E+29</v>
      </c>
      <c r="AF289" s="65">
        <f t="shared" si="581"/>
        <v>4.3067088519106408E+31</v>
      </c>
      <c r="AG289" s="65">
        <f t="shared" si="581"/>
        <v>3.1557061413792477E+33</v>
      </c>
      <c r="AH289" s="65">
        <f t="shared" si="581"/>
        <v>2.1678001513798685E+35</v>
      </c>
      <c r="AI289" s="65">
        <f t="shared" si="581"/>
        <v>1.4015653762736505E+37</v>
      </c>
      <c r="AJ289" s="65">
        <f t="shared" si="581"/>
        <v>8.5582361277595516E+38</v>
      </c>
      <c r="AK289" s="65">
        <f t="shared" si="581"/>
        <v>4.9507893075534663E+40</v>
      </c>
      <c r="AL289" s="65">
        <f t="shared" si="581"/>
        <v>2.720749766928302E+42</v>
      </c>
      <c r="AM289" s="65">
        <f t="shared" si="538"/>
        <v>1</v>
      </c>
      <c r="AN289" s="65">
        <f t="shared" si="533"/>
        <v>1.3888888888888889E-3</v>
      </c>
      <c r="AO289" s="65">
        <f t="shared" ref="AO289:BH289" si="582">AN289+1/((FACT($B$4-1-AO$10))*(($B$5*$P289)^AO$10))</f>
        <v>1.3964777545052566E-3</v>
      </c>
      <c r="AP289" s="65">
        <f t="shared" si="582"/>
        <v>1.3965123090340626E-3</v>
      </c>
      <c r="AQ289" s="65">
        <f t="shared" si="582"/>
        <v>1.3965124349043069E-3</v>
      </c>
      <c r="AR289" s="65">
        <f t="shared" si="582"/>
        <v>1.3965124352481833E-3</v>
      </c>
      <c r="AS289" s="65">
        <f t="shared" si="582"/>
        <v>1.3965124352488096E-3</v>
      </c>
      <c r="AT289" s="65">
        <f t="shared" si="582"/>
        <v>1.3965124352488102E-3</v>
      </c>
      <c r="AU289" s="65" t="e">
        <f t="shared" si="582"/>
        <v>#NUM!</v>
      </c>
      <c r="AV289" s="65" t="e">
        <f t="shared" si="582"/>
        <v>#NUM!</v>
      </c>
      <c r="AW289" s="65" t="e">
        <f t="shared" si="582"/>
        <v>#NUM!</v>
      </c>
      <c r="AX289" s="65" t="e">
        <f t="shared" si="582"/>
        <v>#NUM!</v>
      </c>
      <c r="AY289" s="65" t="e">
        <f t="shared" si="582"/>
        <v>#NUM!</v>
      </c>
      <c r="AZ289" s="65" t="e">
        <f t="shared" si="582"/>
        <v>#NUM!</v>
      </c>
      <c r="BA289" s="65" t="e">
        <f t="shared" si="582"/>
        <v>#NUM!</v>
      </c>
      <c r="BB289" s="65" t="e">
        <f t="shared" si="582"/>
        <v>#NUM!</v>
      </c>
      <c r="BC289" s="65" t="e">
        <f t="shared" si="582"/>
        <v>#NUM!</v>
      </c>
      <c r="BD289" s="65" t="e">
        <f t="shared" si="582"/>
        <v>#NUM!</v>
      </c>
      <c r="BE289" s="65" t="e">
        <f t="shared" si="582"/>
        <v>#NUM!</v>
      </c>
      <c r="BF289" s="65" t="e">
        <f t="shared" si="582"/>
        <v>#NUM!</v>
      </c>
      <c r="BG289" s="65" t="e">
        <f t="shared" si="582"/>
        <v>#NUM!</v>
      </c>
      <c r="BH289" s="65" t="e">
        <f t="shared" si="582"/>
        <v>#NUM!</v>
      </c>
      <c r="BI289" s="5">
        <f t="shared" si="540"/>
        <v>7.8568739849905826</v>
      </c>
    </row>
    <row r="290" spans="4:61" s="1" customFormat="1">
      <c r="D290" s="5"/>
      <c r="E290" s="5"/>
      <c r="F290" s="5"/>
      <c r="G290" s="5"/>
      <c r="H290" s="5"/>
      <c r="O290" s="3"/>
      <c r="P290" s="65">
        <v>139.5</v>
      </c>
      <c r="Q290" s="65">
        <f t="shared" si="535"/>
        <v>0</v>
      </c>
      <c r="R290" s="65">
        <f t="shared" si="536"/>
        <v>1</v>
      </c>
      <c r="S290" s="65">
        <f t="shared" ref="S290:AL290" si="583">R290+(($B$5*$P290)^S$10)/FACT(S$10)</f>
        <v>1103.05</v>
      </c>
      <c r="T290" s="65">
        <f t="shared" si="583"/>
        <v>608360.15125</v>
      </c>
      <c r="U290" s="65">
        <f t="shared" si="583"/>
        <v>223684256.29543748</v>
      </c>
      <c r="V290" s="65">
        <f t="shared" si="583"/>
        <v>61683882092.720886</v>
      </c>
      <c r="W290" s="65">
        <f t="shared" si="583"/>
        <v>13608126087219.252</v>
      </c>
      <c r="X290" s="65">
        <f t="shared" si="583"/>
        <v>2501750898113835</v>
      </c>
      <c r="Y290" s="65">
        <f t="shared" si="583"/>
        <v>3.9422428545696128E+17</v>
      </c>
      <c r="Z290" s="65">
        <f t="shared" si="583"/>
        <v>5.4356451686779175E+19</v>
      </c>
      <c r="AA290" s="65">
        <f t="shared" si="583"/>
        <v>6.6620311969786841E+21</v>
      </c>
      <c r="AB290" s="65">
        <f t="shared" si="583"/>
        <v>7.3486082650187305E+23</v>
      </c>
      <c r="AC290" s="65">
        <f t="shared" si="583"/>
        <v>7.3690450132479962E+25</v>
      </c>
      <c r="AD290" s="65">
        <f t="shared" si="583"/>
        <v>6.7737493830202413E+27</v>
      </c>
      <c r="AE290" s="65">
        <f t="shared" si="583"/>
        <v>5.7475836068986303E+29</v>
      </c>
      <c r="AF290" s="65">
        <f t="shared" si="583"/>
        <v>4.5285289852883158E+31</v>
      </c>
      <c r="AG290" s="65">
        <f t="shared" si="583"/>
        <v>3.3301680385843249E+33</v>
      </c>
      <c r="AH290" s="65">
        <f t="shared" si="583"/>
        <v>2.2958673261605211E+35</v>
      </c>
      <c r="AI290" s="65">
        <f t="shared" si="583"/>
        <v>1.4897001261592427E+37</v>
      </c>
      <c r="AJ290" s="65">
        <f t="shared" si="583"/>
        <v>9.1290945579817087E+38</v>
      </c>
      <c r="AK290" s="65">
        <f t="shared" si="583"/>
        <v>5.2999995009589562E+40</v>
      </c>
      <c r="AL290" s="65">
        <f t="shared" si="583"/>
        <v>2.923128626737379E+42</v>
      </c>
      <c r="AM290" s="65">
        <f t="shared" si="538"/>
        <v>1</v>
      </c>
      <c r="AN290" s="65">
        <f t="shared" si="533"/>
        <v>1.3888888888888889E-3</v>
      </c>
      <c r="AO290" s="65">
        <f t="shared" ref="AO290:BH290" si="584">AN290+1/((FACT($B$4-1-AO$10))*(($B$5*$P290)^AO$10))</f>
        <v>1.3964505542700726E-3</v>
      </c>
      <c r="AP290" s="65">
        <f t="shared" si="584"/>
        <v>1.3964848615400749E-3</v>
      </c>
      <c r="AQ290" s="65">
        <f t="shared" si="584"/>
        <v>1.3964849860617209E-3</v>
      </c>
      <c r="AR290" s="65">
        <f t="shared" si="584"/>
        <v>1.3964849864006937E-3</v>
      </c>
      <c r="AS290" s="65">
        <f t="shared" si="584"/>
        <v>1.3964849864013089E-3</v>
      </c>
      <c r="AT290" s="65">
        <f t="shared" si="584"/>
        <v>1.3964849864013095E-3</v>
      </c>
      <c r="AU290" s="65" t="e">
        <f t="shared" si="584"/>
        <v>#NUM!</v>
      </c>
      <c r="AV290" s="65" t="e">
        <f t="shared" si="584"/>
        <v>#NUM!</v>
      </c>
      <c r="AW290" s="65" t="e">
        <f t="shared" si="584"/>
        <v>#NUM!</v>
      </c>
      <c r="AX290" s="65" t="e">
        <f t="shared" si="584"/>
        <v>#NUM!</v>
      </c>
      <c r="AY290" s="65" t="e">
        <f t="shared" si="584"/>
        <v>#NUM!</v>
      </c>
      <c r="AZ290" s="65" t="e">
        <f t="shared" si="584"/>
        <v>#NUM!</v>
      </c>
      <c r="BA290" s="65" t="e">
        <f t="shared" si="584"/>
        <v>#NUM!</v>
      </c>
      <c r="BB290" s="65" t="e">
        <f t="shared" si="584"/>
        <v>#NUM!</v>
      </c>
      <c r="BC290" s="65" t="e">
        <f t="shared" si="584"/>
        <v>#NUM!</v>
      </c>
      <c r="BD290" s="65" t="e">
        <f t="shared" si="584"/>
        <v>#NUM!</v>
      </c>
      <c r="BE290" s="65" t="e">
        <f t="shared" si="584"/>
        <v>#NUM!</v>
      </c>
      <c r="BF290" s="65" t="e">
        <f t="shared" si="584"/>
        <v>#NUM!</v>
      </c>
      <c r="BG290" s="65" t="e">
        <f t="shared" si="584"/>
        <v>#NUM!</v>
      </c>
      <c r="BH290" s="65" t="e">
        <f t="shared" si="584"/>
        <v>#NUM!</v>
      </c>
      <c r="BI290" s="5">
        <f t="shared" si="540"/>
        <v>7.8570284171097589</v>
      </c>
    </row>
    <row r="291" spans="4:61" s="1" customFormat="1">
      <c r="D291" s="5"/>
      <c r="E291" s="5"/>
      <c r="F291" s="5"/>
      <c r="G291" s="5"/>
      <c r="H291" s="5"/>
      <c r="O291" s="3"/>
      <c r="P291" s="66">
        <v>140</v>
      </c>
      <c r="Q291" s="65">
        <f t="shared" si="535"/>
        <v>0</v>
      </c>
      <c r="R291" s="65">
        <f t="shared" si="536"/>
        <v>1</v>
      </c>
      <c r="S291" s="65">
        <f t="shared" ref="S291:AL291" si="585">R291+(($B$5*$P291)^S$10)/FACT(S$10)</f>
        <v>1107</v>
      </c>
      <c r="T291" s="65">
        <f t="shared" si="585"/>
        <v>612725</v>
      </c>
      <c r="U291" s="65">
        <f t="shared" si="585"/>
        <v>226095894.33333334</v>
      </c>
      <c r="V291" s="65">
        <f t="shared" si="585"/>
        <v>62572192215</v>
      </c>
      <c r="W291" s="65">
        <f t="shared" si="585"/>
        <v>13853528698346.467</v>
      </c>
      <c r="X291" s="65">
        <f t="shared" si="585"/>
        <v>2555986511328580</v>
      </c>
      <c r="Y291" s="65">
        <f t="shared" si="585"/>
        <v>4.0421299776690547E+17</v>
      </c>
      <c r="Z291" s="65">
        <f t="shared" si="585"/>
        <v>5.5933294803850412E+19</v>
      </c>
      <c r="AA291" s="65">
        <f t="shared" si="585"/>
        <v>6.8798404589736669E+21</v>
      </c>
      <c r="AB291" s="65">
        <f t="shared" si="585"/>
        <v>7.6160397281615552E+23</v>
      </c>
      <c r="AC291" s="65">
        <f t="shared" si="585"/>
        <v>7.6645684917092809E+25</v>
      </c>
      <c r="AD291" s="65">
        <f t="shared" si="585"/>
        <v>7.0706284786145891E+27</v>
      </c>
      <c r="AE291" s="65">
        <f t="shared" si="585"/>
        <v>6.0209716461934015E+29</v>
      </c>
      <c r="AF291" s="65">
        <f t="shared" si="585"/>
        <v>4.7609193519736654E+31</v>
      </c>
      <c r="AG291" s="65">
        <f t="shared" si="585"/>
        <v>3.5135990981037202E+33</v>
      </c>
      <c r="AH291" s="65">
        <f t="shared" si="585"/>
        <v>2.4310015125247157E+35</v>
      </c>
      <c r="AI291" s="65">
        <f t="shared" si="585"/>
        <v>1.5830319367883699E+37</v>
      </c>
      <c r="AJ291" s="65">
        <f t="shared" si="585"/>
        <v>9.7357834456755798E+38</v>
      </c>
      <c r="AK291" s="65">
        <f t="shared" si="585"/>
        <v>5.6724594969348591E+40</v>
      </c>
      <c r="AL291" s="65">
        <f t="shared" si="585"/>
        <v>3.1397558143197399E+42</v>
      </c>
      <c r="AM291" s="65">
        <f t="shared" si="538"/>
        <v>1</v>
      </c>
      <c r="AN291" s="65">
        <f t="shared" si="533"/>
        <v>1.3888888888888889E-3</v>
      </c>
      <c r="AO291" s="65">
        <f t="shared" ref="AO291:BH291" si="586">AN291+1/((FACT($B$4-1-AO$10))*(($B$5*$P291)^AO$10))</f>
        <v>1.3964235483222825E-3</v>
      </c>
      <c r="AP291" s="65">
        <f t="shared" si="586"/>
        <v>1.3964576109779488E-3</v>
      </c>
      <c r="AQ291" s="65">
        <f t="shared" si="586"/>
        <v>1.3964577341701936E-3</v>
      </c>
      <c r="AR291" s="65">
        <f t="shared" si="586"/>
        <v>1.3964577345043497E-3</v>
      </c>
      <c r="AS291" s="65">
        <f t="shared" si="586"/>
        <v>1.3964577345049541E-3</v>
      </c>
      <c r="AT291" s="65">
        <f t="shared" si="586"/>
        <v>1.3964577345049547E-3</v>
      </c>
      <c r="AU291" s="65" t="e">
        <f t="shared" si="586"/>
        <v>#NUM!</v>
      </c>
      <c r="AV291" s="65" t="e">
        <f t="shared" si="586"/>
        <v>#NUM!</v>
      </c>
      <c r="AW291" s="65" t="e">
        <f t="shared" si="586"/>
        <v>#NUM!</v>
      </c>
      <c r="AX291" s="65" t="e">
        <f t="shared" si="586"/>
        <v>#NUM!</v>
      </c>
      <c r="AY291" s="65" t="e">
        <f t="shared" si="586"/>
        <v>#NUM!</v>
      </c>
      <c r="AZ291" s="65" t="e">
        <f t="shared" si="586"/>
        <v>#NUM!</v>
      </c>
      <c r="BA291" s="65" t="e">
        <f t="shared" si="586"/>
        <v>#NUM!</v>
      </c>
      <c r="BB291" s="65" t="e">
        <f t="shared" si="586"/>
        <v>#NUM!</v>
      </c>
      <c r="BC291" s="65" t="e">
        <f t="shared" si="586"/>
        <v>#NUM!</v>
      </c>
      <c r="BD291" s="65" t="e">
        <f t="shared" si="586"/>
        <v>#NUM!</v>
      </c>
      <c r="BE291" s="65" t="e">
        <f t="shared" si="586"/>
        <v>#NUM!</v>
      </c>
      <c r="BF291" s="65" t="e">
        <f t="shared" si="586"/>
        <v>#NUM!</v>
      </c>
      <c r="BG291" s="65" t="e">
        <f t="shared" si="586"/>
        <v>#NUM!</v>
      </c>
      <c r="BH291" s="65" t="e">
        <f t="shared" si="586"/>
        <v>#NUM!</v>
      </c>
      <c r="BI291" s="5">
        <f t="shared" si="540"/>
        <v>7.8571817471524721</v>
      </c>
    </row>
    <row r="292" spans="4:61" s="1" customFormat="1">
      <c r="D292" s="5"/>
      <c r="E292" s="5"/>
      <c r="F292" s="5"/>
      <c r="G292" s="5"/>
      <c r="H292" s="5"/>
      <c r="O292" s="3"/>
      <c r="P292" s="65">
        <v>140.5</v>
      </c>
      <c r="Q292" s="65">
        <f t="shared" si="535"/>
        <v>0</v>
      </c>
      <c r="R292" s="65">
        <f t="shared" si="536"/>
        <v>1</v>
      </c>
      <c r="S292" s="65">
        <f t="shared" ref="S292:AL292" si="587">R292+(($B$5*$P292)^S$10)/FACT(S$10)</f>
        <v>1110.95</v>
      </c>
      <c r="T292" s="65">
        <f t="shared" si="587"/>
        <v>617105.45125000004</v>
      </c>
      <c r="U292" s="65">
        <f t="shared" si="587"/>
        <v>228524804.3387292</v>
      </c>
      <c r="V292" s="65">
        <f t="shared" si="587"/>
        <v>63470062399.378128</v>
      </c>
      <c r="W292" s="65">
        <f t="shared" si="587"/>
        <v>14102458993122.174</v>
      </c>
      <c r="X292" s="65">
        <f t="shared" si="587"/>
        <v>2611198419602417</v>
      </c>
      <c r="Y292" s="65">
        <f t="shared" si="587"/>
        <v>4.14417864345072E+17</v>
      </c>
      <c r="Z292" s="65">
        <f t="shared" si="587"/>
        <v>5.7550018969841959E+19</v>
      </c>
      <c r="AA292" s="65">
        <f t="shared" si="587"/>
        <v>7.1039567353083173E+21</v>
      </c>
      <c r="AB292" s="65">
        <f t="shared" si="587"/>
        <v>7.8921987021529731E+23</v>
      </c>
      <c r="AC292" s="65">
        <f t="shared" si="587"/>
        <v>7.9708270612680199E+25</v>
      </c>
      <c r="AD292" s="65">
        <f t="shared" si="587"/>
        <v>7.3793916349125907E+27</v>
      </c>
      <c r="AE292" s="65">
        <f t="shared" si="587"/>
        <v>6.306319724198884E+29</v>
      </c>
      <c r="AF292" s="65">
        <f t="shared" si="587"/>
        <v>5.0043432118297315E+31</v>
      </c>
      <c r="AG292" s="65">
        <f t="shared" si="587"/>
        <v>3.7064259335794074E+33</v>
      </c>
      <c r="AH292" s="65">
        <f t="shared" si="587"/>
        <v>2.5735653577712691E+35</v>
      </c>
      <c r="AI292" s="65">
        <f t="shared" si="587"/>
        <v>1.6818470619356278E+37</v>
      </c>
      <c r="AJ292" s="65">
        <f t="shared" si="587"/>
        <v>1.0380411693453941E+39</v>
      </c>
      <c r="AK292" s="65">
        <f t="shared" si="587"/>
        <v>6.0696258772027796E+40</v>
      </c>
      <c r="AL292" s="65">
        <f t="shared" si="587"/>
        <v>3.3715781901768952E+42</v>
      </c>
      <c r="AM292" s="65">
        <f t="shared" si="538"/>
        <v>1</v>
      </c>
      <c r="AN292" s="65">
        <f t="shared" si="533"/>
        <v>1.3888888888888889E-3</v>
      </c>
      <c r="AO292" s="65">
        <f t="shared" ref="AO292:BH292" si="588">AN292+1/((FACT($B$4-1-AO$10))*(($B$5*$P292)^AO$10))</f>
        <v>1.3963967345876442E-3</v>
      </c>
      <c r="AP292" s="65">
        <f t="shared" si="588"/>
        <v>1.3964305552358661E-3</v>
      </c>
      <c r="AQ292" s="65">
        <f t="shared" si="588"/>
        <v>1.3964306771175662E-3</v>
      </c>
      <c r="AR292" s="65">
        <f t="shared" si="588"/>
        <v>1.396430677446991E-3</v>
      </c>
      <c r="AS292" s="65">
        <f t="shared" si="588"/>
        <v>1.3964306774475845E-3</v>
      </c>
      <c r="AT292" s="65">
        <f t="shared" si="588"/>
        <v>1.3964306774475849E-3</v>
      </c>
      <c r="AU292" s="65" t="e">
        <f t="shared" si="588"/>
        <v>#NUM!</v>
      </c>
      <c r="AV292" s="65" t="e">
        <f t="shared" si="588"/>
        <v>#NUM!</v>
      </c>
      <c r="AW292" s="65" t="e">
        <f t="shared" si="588"/>
        <v>#NUM!</v>
      </c>
      <c r="AX292" s="65" t="e">
        <f t="shared" si="588"/>
        <v>#NUM!</v>
      </c>
      <c r="AY292" s="65" t="e">
        <f t="shared" si="588"/>
        <v>#NUM!</v>
      </c>
      <c r="AZ292" s="65" t="e">
        <f t="shared" si="588"/>
        <v>#NUM!</v>
      </c>
      <c r="BA292" s="65" t="e">
        <f t="shared" si="588"/>
        <v>#NUM!</v>
      </c>
      <c r="BB292" s="65" t="e">
        <f t="shared" si="588"/>
        <v>#NUM!</v>
      </c>
      <c r="BC292" s="65" t="e">
        <f t="shared" si="588"/>
        <v>#NUM!</v>
      </c>
      <c r="BD292" s="65" t="e">
        <f t="shared" si="588"/>
        <v>#NUM!</v>
      </c>
      <c r="BE292" s="65" t="e">
        <f t="shared" si="588"/>
        <v>#NUM!</v>
      </c>
      <c r="BF292" s="65" t="e">
        <f t="shared" si="588"/>
        <v>#NUM!</v>
      </c>
      <c r="BG292" s="65" t="e">
        <f t="shared" si="588"/>
        <v>#NUM!</v>
      </c>
      <c r="BH292" s="65" t="e">
        <f t="shared" si="588"/>
        <v>#NUM!</v>
      </c>
      <c r="BI292" s="5">
        <f t="shared" si="540"/>
        <v>7.8573339868738783</v>
      </c>
    </row>
    <row r="293" spans="4:61" s="1" customFormat="1">
      <c r="D293" s="5"/>
      <c r="E293" s="5"/>
      <c r="F293" s="5"/>
      <c r="G293" s="5"/>
      <c r="H293" s="5"/>
      <c r="O293" s="3"/>
      <c r="P293" s="66">
        <v>141</v>
      </c>
      <c r="Q293" s="65">
        <f t="shared" si="535"/>
        <v>0</v>
      </c>
      <c r="R293" s="65">
        <f t="shared" si="536"/>
        <v>1</v>
      </c>
      <c r="S293" s="65">
        <f t="shared" ref="S293:AL293" si="589">R293+(($B$5*$P293)^S$10)/FACT(S$10)</f>
        <v>1114.9000000000001</v>
      </c>
      <c r="T293" s="65">
        <f t="shared" si="589"/>
        <v>621501.50500000012</v>
      </c>
      <c r="U293" s="65">
        <f t="shared" si="589"/>
        <v>230971047.94150007</v>
      </c>
      <c r="V293" s="65">
        <f t="shared" si="589"/>
        <v>64377560991.845856</v>
      </c>
      <c r="W293" s="65">
        <f t="shared" si="589"/>
        <v>14354954868694.859</v>
      </c>
      <c r="X293" s="65">
        <f t="shared" si="589"/>
        <v>2667400632043760</v>
      </c>
      <c r="Y293" s="65">
        <f t="shared" si="589"/>
        <v>4.2484276917565875E+17</v>
      </c>
      <c r="Z293" s="65">
        <f t="shared" si="589"/>
        <v>5.9207485646767251E+19</v>
      </c>
      <c r="AA293" s="65">
        <f t="shared" si="589"/>
        <v>7.334539252463355E+21</v>
      </c>
      <c r="AB293" s="65">
        <f t="shared" si="589"/>
        <v>8.1773374475816308E+23</v>
      </c>
      <c r="AC293" s="65">
        <f t="shared" si="589"/>
        <v>8.2881704200467165E+25</v>
      </c>
      <c r="AD293" s="65">
        <f t="shared" si="589"/>
        <v>7.7004697617516548E+27</v>
      </c>
      <c r="AE293" s="65">
        <f t="shared" si="589"/>
        <v>6.604105726314646E+29</v>
      </c>
      <c r="AF293" s="65">
        <f t="shared" si="589"/>
        <v>5.259282368595814E+31</v>
      </c>
      <c r="AG293" s="65">
        <f t="shared" si="589"/>
        <v>3.9090938214815975E+33</v>
      </c>
      <c r="AH293" s="65">
        <f t="shared" si="589"/>
        <v>2.7239387266176675E+35</v>
      </c>
      <c r="AI293" s="65">
        <f t="shared" si="589"/>
        <v>1.7864464175614336E+37</v>
      </c>
      <c r="AJ293" s="65">
        <f t="shared" si="589"/>
        <v>1.1065204147566626E+39</v>
      </c>
      <c r="AK293" s="65">
        <f t="shared" si="589"/>
        <v>6.4930407959610871E+40</v>
      </c>
      <c r="AL293" s="65">
        <f t="shared" si="589"/>
        <v>3.6196018247702657E+42</v>
      </c>
      <c r="AM293" s="65">
        <f t="shared" si="538"/>
        <v>1</v>
      </c>
      <c r="AN293" s="65">
        <f t="shared" si="533"/>
        <v>1.3888888888888889E-3</v>
      </c>
      <c r="AO293" s="65">
        <f t="shared" ref="AO293:BH293" si="590">AN293+1/((FACT($B$4-1-AO$10))*(($B$5*$P293)^AO$10))</f>
        <v>1.3963701110213365E-3</v>
      </c>
      <c r="AP293" s="65">
        <f t="shared" si="590"/>
        <v>1.3964036922320935E-3</v>
      </c>
      <c r="AQ293" s="65">
        <f t="shared" si="590"/>
        <v>1.3964038128217722E-3</v>
      </c>
      <c r="AR293" s="65">
        <f t="shared" si="590"/>
        <v>1.3964038131465491E-3</v>
      </c>
      <c r="AS293" s="65">
        <f t="shared" si="590"/>
        <v>1.3964038131471321E-3</v>
      </c>
      <c r="AT293" s="65">
        <f t="shared" si="590"/>
        <v>1.3964038131471326E-3</v>
      </c>
      <c r="AU293" s="65" t="e">
        <f t="shared" si="590"/>
        <v>#NUM!</v>
      </c>
      <c r="AV293" s="65" t="e">
        <f t="shared" si="590"/>
        <v>#NUM!</v>
      </c>
      <c r="AW293" s="65" t="e">
        <f t="shared" si="590"/>
        <v>#NUM!</v>
      </c>
      <c r="AX293" s="65" t="e">
        <f t="shared" si="590"/>
        <v>#NUM!</v>
      </c>
      <c r="AY293" s="65" t="e">
        <f t="shared" si="590"/>
        <v>#NUM!</v>
      </c>
      <c r="AZ293" s="65" t="e">
        <f t="shared" si="590"/>
        <v>#NUM!</v>
      </c>
      <c r="BA293" s="65" t="e">
        <f t="shared" si="590"/>
        <v>#NUM!</v>
      </c>
      <c r="BB293" s="65" t="e">
        <f t="shared" si="590"/>
        <v>#NUM!</v>
      </c>
      <c r="BC293" s="65" t="e">
        <f t="shared" si="590"/>
        <v>#NUM!</v>
      </c>
      <c r="BD293" s="65" t="e">
        <f t="shared" si="590"/>
        <v>#NUM!</v>
      </c>
      <c r="BE293" s="65" t="e">
        <f t="shared" si="590"/>
        <v>#NUM!</v>
      </c>
      <c r="BF293" s="65" t="e">
        <f t="shared" si="590"/>
        <v>#NUM!</v>
      </c>
      <c r="BG293" s="65" t="e">
        <f t="shared" si="590"/>
        <v>#NUM!</v>
      </c>
      <c r="BH293" s="65" t="e">
        <f t="shared" si="590"/>
        <v>#NUM!</v>
      </c>
      <c r="BI293" s="5">
        <f t="shared" si="540"/>
        <v>7.8574851478625467</v>
      </c>
    </row>
    <row r="294" spans="4:61" s="1" customFormat="1">
      <c r="D294" s="5"/>
      <c r="E294" s="5"/>
      <c r="F294" s="5"/>
      <c r="G294" s="5"/>
      <c r="H294" s="5"/>
      <c r="O294" s="3"/>
      <c r="P294" s="65">
        <v>141.5</v>
      </c>
      <c r="Q294" s="65">
        <f t="shared" si="535"/>
        <v>0</v>
      </c>
      <c r="R294" s="65">
        <f t="shared" si="536"/>
        <v>1</v>
      </c>
      <c r="S294" s="65">
        <f t="shared" ref="S294:AL294" si="591">R294+(($B$5*$P294)^S$10)/FACT(S$10)</f>
        <v>1118.8500000000001</v>
      </c>
      <c r="T294" s="65">
        <f t="shared" si="591"/>
        <v>625913.16125000012</v>
      </c>
      <c r="U294" s="65">
        <f t="shared" si="591"/>
        <v>233434686.77152088</v>
      </c>
      <c r="V294" s="65">
        <f t="shared" si="591"/>
        <v>65294756581.831863</v>
      </c>
      <c r="W294" s="65">
        <f t="shared" si="591"/>
        <v>14611054492660.477</v>
      </c>
      <c r="X294" s="65">
        <f t="shared" si="591"/>
        <v>2724607307988579.5</v>
      </c>
      <c r="Y294" s="65">
        <f t="shared" si="591"/>
        <v>4.3549165187519046E+17</v>
      </c>
      <c r="Z294" s="65">
        <f t="shared" si="591"/>
        <v>6.0906571748056031E+19</v>
      </c>
      <c r="AA294" s="65">
        <f t="shared" si="591"/>
        <v>7.5717506701386968E+21</v>
      </c>
      <c r="AB294" s="65">
        <f t="shared" si="591"/>
        <v>8.4717145820873638E+23</v>
      </c>
      <c r="AC294" s="65">
        <f t="shared" si="591"/>
        <v>8.616958355566525E+25</v>
      </c>
      <c r="AD294" s="65">
        <f t="shared" si="591"/>
        <v>8.0343077804841467E+27</v>
      </c>
      <c r="AE294" s="65">
        <f t="shared" si="591"/>
        <v>6.9148248342944613E+29</v>
      </c>
      <c r="AF294" s="65">
        <f t="shared" si="591"/>
        <v>5.5262378422657449E+31</v>
      </c>
      <c r="AG294" s="65">
        <f t="shared" si="591"/>
        <v>4.1220674468003929E+33</v>
      </c>
      <c r="AH294" s="65">
        <f t="shared" si="591"/>
        <v>2.8825194530217864E+35</v>
      </c>
      <c r="AI294" s="65">
        <f t="shared" si="591"/>
        <v>1.8971462766515979E+37</v>
      </c>
      <c r="AJ294" s="65">
        <f t="shared" si="591"/>
        <v>1.1792507525717297E+39</v>
      </c>
      <c r="AK294" s="65">
        <f t="shared" si="591"/>
        <v>6.9443366758295859E+40</v>
      </c>
      <c r="AL294" s="65">
        <f t="shared" si="591"/>
        <v>3.884895470608232E+42</v>
      </c>
      <c r="AM294" s="65">
        <f t="shared" si="538"/>
        <v>1</v>
      </c>
      <c r="AN294" s="65">
        <f t="shared" si="533"/>
        <v>1.3888888888888889E-3</v>
      </c>
      <c r="AO294" s="65">
        <f t="shared" ref="AO294:BH294" si="592">AN294+1/((FACT($B$4-1-AO$10))*(($B$5*$P294)^AO$10))</f>
        <v>1.3963436756074408E-3</v>
      </c>
      <c r="AP294" s="65">
        <f t="shared" si="592"/>
        <v>1.3963770199144523E-3</v>
      </c>
      <c r="AQ294" s="65">
        <f t="shared" si="592"/>
        <v>1.3963771392303068E-3</v>
      </c>
      <c r="AR294" s="65">
        <f t="shared" si="592"/>
        <v>1.3963771395505175E-3</v>
      </c>
      <c r="AS294" s="65">
        <f t="shared" si="592"/>
        <v>1.3963771395510904E-3</v>
      </c>
      <c r="AT294" s="65">
        <f t="shared" si="592"/>
        <v>1.3963771395510908E-3</v>
      </c>
      <c r="AU294" s="65" t="e">
        <f t="shared" si="592"/>
        <v>#NUM!</v>
      </c>
      <c r="AV294" s="65" t="e">
        <f t="shared" si="592"/>
        <v>#NUM!</v>
      </c>
      <c r="AW294" s="65" t="e">
        <f t="shared" si="592"/>
        <v>#NUM!</v>
      </c>
      <c r="AX294" s="65" t="e">
        <f t="shared" si="592"/>
        <v>#NUM!</v>
      </c>
      <c r="AY294" s="65" t="e">
        <f t="shared" si="592"/>
        <v>#NUM!</v>
      </c>
      <c r="AZ294" s="65" t="e">
        <f t="shared" si="592"/>
        <v>#NUM!</v>
      </c>
      <c r="BA294" s="65" t="e">
        <f t="shared" si="592"/>
        <v>#NUM!</v>
      </c>
      <c r="BB294" s="65" t="e">
        <f t="shared" si="592"/>
        <v>#NUM!</v>
      </c>
      <c r="BC294" s="65" t="e">
        <f t="shared" si="592"/>
        <v>#NUM!</v>
      </c>
      <c r="BD294" s="65" t="e">
        <f t="shared" si="592"/>
        <v>#NUM!</v>
      </c>
      <c r="BE294" s="65" t="e">
        <f t="shared" si="592"/>
        <v>#NUM!</v>
      </c>
      <c r="BF294" s="65" t="e">
        <f t="shared" si="592"/>
        <v>#NUM!</v>
      </c>
      <c r="BG294" s="65" t="e">
        <f t="shared" si="592"/>
        <v>#NUM!</v>
      </c>
      <c r="BH294" s="65" t="e">
        <f t="shared" si="592"/>
        <v>#NUM!</v>
      </c>
      <c r="BI294" s="5">
        <f t="shared" si="540"/>
        <v>7.8576352415434032</v>
      </c>
    </row>
    <row r="295" spans="4:61" s="1" customFormat="1">
      <c r="D295" s="5"/>
      <c r="E295" s="5"/>
      <c r="F295" s="5"/>
      <c r="G295" s="5"/>
      <c r="H295" s="5"/>
      <c r="O295" s="3"/>
      <c r="P295" s="66">
        <v>142</v>
      </c>
      <c r="Q295" s="65">
        <f t="shared" si="535"/>
        <v>0</v>
      </c>
      <c r="R295" s="65">
        <f t="shared" si="536"/>
        <v>1</v>
      </c>
      <c r="S295" s="65">
        <f t="shared" ref="S295:AL295" si="593">R295+(($B$5*$P295)^S$10)/FACT(S$10)</f>
        <v>1122.8</v>
      </c>
      <c r="T295" s="65">
        <f t="shared" si="593"/>
        <v>630340.42000000004</v>
      </c>
      <c r="U295" s="65">
        <f t="shared" si="593"/>
        <v>235915782.45866662</v>
      </c>
      <c r="V295" s="65">
        <f t="shared" si="593"/>
        <v>66221718002.202736</v>
      </c>
      <c r="W295" s="65">
        <f t="shared" si="593"/>
        <v>14870796304023.982</v>
      </c>
      <c r="X295" s="65">
        <f t="shared" si="593"/>
        <v>2782832758070562.5</v>
      </c>
      <c r="Y295" s="65">
        <f t="shared" si="593"/>
        <v>4.4636850828802816E+17</v>
      </c>
      <c r="Z295" s="65">
        <f t="shared" si="593"/>
        <v>6.2648169859476324E+19</v>
      </c>
      <c r="AA295" s="65">
        <f t="shared" si="593"/>
        <v>7.8157571427220356E+21</v>
      </c>
      <c r="AB295" s="65">
        <f t="shared" si="593"/>
        <v>8.7755952171844405E+23</v>
      </c>
      <c r="AC295" s="65">
        <f t="shared" si="593"/>
        <v>8.9575609985449781E+25</v>
      </c>
      <c r="AD295" s="65">
        <f t="shared" si="593"/>
        <v>8.38136502750327E+27</v>
      </c>
      <c r="AE295" s="65">
        <f t="shared" si="593"/>
        <v>7.2389900876377172E+29</v>
      </c>
      <c r="AF295" s="65">
        <f t="shared" si="593"/>
        <v>5.8057305633288484E+31</v>
      </c>
      <c r="AG295" s="65">
        <f t="shared" si="593"/>
        <v>4.345831675726076E+33</v>
      </c>
      <c r="AH295" s="65">
        <f t="shared" si="593"/>
        <v>3.0497241219885664E+35</v>
      </c>
      <c r="AI295" s="65">
        <f t="shared" si="593"/>
        <v>2.0142789943425204E+37</v>
      </c>
      <c r="AJ295" s="65">
        <f t="shared" si="593"/>
        <v>1.2564796625284095E+39</v>
      </c>
      <c r="AK295" s="65">
        <f t="shared" si="593"/>
        <v>7.4252411434414473E+40</v>
      </c>
      <c r="AL295" s="65">
        <f t="shared" si="593"/>
        <v>4.1685942245195039E+42</v>
      </c>
      <c r="AM295" s="65">
        <f t="shared" si="538"/>
        <v>1</v>
      </c>
      <c r="AN295" s="65">
        <f t="shared" si="533"/>
        <v>1.3888888888888889E-3</v>
      </c>
      <c r="AO295" s="65">
        <f t="shared" ref="AO295:BH295" si="594">AN295+1/((FACT($B$4-1-AO$10))*(($B$5*$P295)^AO$10))</f>
        <v>1.3963174263584319E-3</v>
      </c>
      <c r="AP295" s="65">
        <f t="shared" si="594"/>
        <v>1.3963505362597937E-3</v>
      </c>
      <c r="AQ295" s="65">
        <f t="shared" si="594"/>
        <v>1.3963506543197023E-3</v>
      </c>
      <c r="AR295" s="65">
        <f t="shared" si="594"/>
        <v>1.3963506546354268E-3</v>
      </c>
      <c r="AS295" s="65">
        <f t="shared" si="594"/>
        <v>1.3963506546359897E-3</v>
      </c>
      <c r="AT295" s="65">
        <f t="shared" si="594"/>
        <v>1.3963506546359901E-3</v>
      </c>
      <c r="AU295" s="65" t="e">
        <f t="shared" si="594"/>
        <v>#NUM!</v>
      </c>
      <c r="AV295" s="65" t="e">
        <f t="shared" si="594"/>
        <v>#NUM!</v>
      </c>
      <c r="AW295" s="65" t="e">
        <f t="shared" si="594"/>
        <v>#NUM!</v>
      </c>
      <c r="AX295" s="65" t="e">
        <f t="shared" si="594"/>
        <v>#NUM!</v>
      </c>
      <c r="AY295" s="65" t="e">
        <f t="shared" si="594"/>
        <v>#NUM!</v>
      </c>
      <c r="AZ295" s="65" t="e">
        <f t="shared" si="594"/>
        <v>#NUM!</v>
      </c>
      <c r="BA295" s="65" t="e">
        <f t="shared" si="594"/>
        <v>#NUM!</v>
      </c>
      <c r="BB295" s="65" t="e">
        <f t="shared" si="594"/>
        <v>#NUM!</v>
      </c>
      <c r="BC295" s="65" t="e">
        <f t="shared" si="594"/>
        <v>#NUM!</v>
      </c>
      <c r="BD295" s="65" t="e">
        <f t="shared" si="594"/>
        <v>#NUM!</v>
      </c>
      <c r="BE295" s="65" t="e">
        <f t="shared" si="594"/>
        <v>#NUM!</v>
      </c>
      <c r="BF295" s="65" t="e">
        <f t="shared" si="594"/>
        <v>#NUM!</v>
      </c>
      <c r="BG295" s="65" t="e">
        <f t="shared" si="594"/>
        <v>#NUM!</v>
      </c>
      <c r="BH295" s="65" t="e">
        <f t="shared" si="594"/>
        <v>#NUM!</v>
      </c>
      <c r="BI295" s="5">
        <f t="shared" si="540"/>
        <v>7.8577842791806001</v>
      </c>
    </row>
    <row r="296" spans="4:61" s="1" customFormat="1">
      <c r="D296" s="5"/>
      <c r="E296" s="5"/>
      <c r="F296" s="5"/>
      <c r="G296" s="5"/>
      <c r="H296" s="5"/>
      <c r="O296" s="3"/>
      <c r="P296" s="65">
        <v>142.5</v>
      </c>
      <c r="Q296" s="65">
        <f t="shared" si="535"/>
        <v>0</v>
      </c>
      <c r="R296" s="65">
        <f t="shared" si="536"/>
        <v>1</v>
      </c>
      <c r="S296" s="65">
        <f t="shared" ref="S296:AL296" si="595">R296+(($B$5*$P296)^S$10)/FACT(S$10)</f>
        <v>1126.75</v>
      </c>
      <c r="T296" s="65">
        <f t="shared" si="595"/>
        <v>634783.28125</v>
      </c>
      <c r="U296" s="65">
        <f t="shared" si="595"/>
        <v>238414396.6328125</v>
      </c>
      <c r="V296" s="65">
        <f t="shared" si="595"/>
        <v>67158514329.263184</v>
      </c>
      <c r="W296" s="65">
        <f t="shared" si="595"/>
        <v>15134219014160.99</v>
      </c>
      <c r="X296" s="65">
        <f t="shared" si="595"/>
        <v>2842091445295089</v>
      </c>
      <c r="Y296" s="65">
        <f t="shared" si="595"/>
        <v>4.5747739108611718E+17</v>
      </c>
      <c r="Z296" s="65">
        <f t="shared" si="595"/>
        <v>6.4433188462418051E+19</v>
      </c>
      <c r="AA296" s="65">
        <f t="shared" si="595"/>
        <v>8.0667283816348543E+21</v>
      </c>
      <c r="AB296" s="65">
        <f t="shared" si="595"/>
        <v>9.0892510975302178E+23</v>
      </c>
      <c r="AC296" s="65">
        <f t="shared" si="595"/>
        <v>9.3103590821465651E+25</v>
      </c>
      <c r="AD296" s="65">
        <f t="shared" si="595"/>
        <v>8.7421156679015065E+27</v>
      </c>
      <c r="AE296" s="65">
        <f t="shared" si="595"/>
        <v>7.577132961119674E+29</v>
      </c>
      <c r="AF296" s="65">
        <f t="shared" si="595"/>
        <v>6.0983020895033911E+31</v>
      </c>
      <c r="AG296" s="65">
        <f t="shared" si="595"/>
        <v>4.5808923561941253E+33</v>
      </c>
      <c r="AH296" s="65">
        <f t="shared" si="595"/>
        <v>3.2259888824450365E+35</v>
      </c>
      <c r="AI296" s="65">
        <f t="shared" si="595"/>
        <v>2.1381937645377709E+37</v>
      </c>
      <c r="AJ296" s="65">
        <f t="shared" si="595"/>
        <v>1.3384680824144168E+39</v>
      </c>
      <c r="AK296" s="65">
        <f t="shared" si="595"/>
        <v>7.9375822159979975E+40</v>
      </c>
      <c r="AL296" s="65">
        <f t="shared" si="595"/>
        <v>4.4719033898009512E+42</v>
      </c>
      <c r="AM296" s="65">
        <f t="shared" si="538"/>
        <v>1</v>
      </c>
      <c r="AN296" s="65">
        <f t="shared" si="533"/>
        <v>1.3888888888888889E-3</v>
      </c>
      <c r="AO296" s="65">
        <f t="shared" ref="AO296:BH296" si="596">AN296+1/((FACT($B$4-1-AO$10))*(($B$5*$P296)^AO$10))</f>
        <v>1.3962913613146792E-3</v>
      </c>
      <c r="AP296" s="65">
        <f t="shared" si="596"/>
        <v>1.396324239273488E-3</v>
      </c>
      <c r="AQ296" s="65">
        <f t="shared" si="596"/>
        <v>1.3963243560950161E-3</v>
      </c>
      <c r="AR296" s="65">
        <f t="shared" si="596"/>
        <v>1.3963243564063326E-3</v>
      </c>
      <c r="AS296" s="65">
        <f t="shared" si="596"/>
        <v>1.3963243564068858E-3</v>
      </c>
      <c r="AT296" s="65">
        <f t="shared" si="596"/>
        <v>1.3963243564068862E-3</v>
      </c>
      <c r="AU296" s="65" t="e">
        <f t="shared" si="596"/>
        <v>#NUM!</v>
      </c>
      <c r="AV296" s="65" t="e">
        <f t="shared" si="596"/>
        <v>#NUM!</v>
      </c>
      <c r="AW296" s="65" t="e">
        <f t="shared" si="596"/>
        <v>#NUM!</v>
      </c>
      <c r="AX296" s="65" t="e">
        <f t="shared" si="596"/>
        <v>#NUM!</v>
      </c>
      <c r="AY296" s="65" t="e">
        <f t="shared" si="596"/>
        <v>#NUM!</v>
      </c>
      <c r="AZ296" s="65" t="e">
        <f t="shared" si="596"/>
        <v>#NUM!</v>
      </c>
      <c r="BA296" s="65" t="e">
        <f t="shared" si="596"/>
        <v>#NUM!</v>
      </c>
      <c r="BB296" s="65" t="e">
        <f t="shared" si="596"/>
        <v>#NUM!</v>
      </c>
      <c r="BC296" s="65" t="e">
        <f t="shared" si="596"/>
        <v>#NUM!</v>
      </c>
      <c r="BD296" s="65" t="e">
        <f t="shared" si="596"/>
        <v>#NUM!</v>
      </c>
      <c r="BE296" s="65" t="e">
        <f t="shared" si="596"/>
        <v>#NUM!</v>
      </c>
      <c r="BF296" s="65" t="e">
        <f t="shared" si="596"/>
        <v>#NUM!</v>
      </c>
      <c r="BG296" s="65" t="e">
        <f t="shared" si="596"/>
        <v>#NUM!</v>
      </c>
      <c r="BH296" s="65" t="e">
        <f t="shared" si="596"/>
        <v>#NUM!</v>
      </c>
      <c r="BI296" s="5">
        <f t="shared" si="540"/>
        <v>7.8579322718803448</v>
      </c>
    </row>
    <row r="297" spans="4:61" s="1" customFormat="1">
      <c r="D297" s="5"/>
      <c r="E297" s="5"/>
      <c r="F297" s="5"/>
      <c r="G297" s="5"/>
      <c r="H297" s="5"/>
      <c r="O297" s="3"/>
      <c r="P297" s="66">
        <v>143</v>
      </c>
      <c r="Q297" s="65">
        <f t="shared" si="535"/>
        <v>0</v>
      </c>
      <c r="R297" s="65">
        <f t="shared" si="536"/>
        <v>1</v>
      </c>
      <c r="S297" s="65">
        <f t="shared" ref="S297:AL297" si="597">R297+(($B$5*$P297)^S$10)/FACT(S$10)</f>
        <v>1130.7</v>
      </c>
      <c r="T297" s="65">
        <f t="shared" si="597"/>
        <v>639241.745</v>
      </c>
      <c r="U297" s="65">
        <f t="shared" si="597"/>
        <v>240930590.92383337</v>
      </c>
      <c r="V297" s="65">
        <f t="shared" si="597"/>
        <v>68105214882.755844</v>
      </c>
      <c r="W297" s="65">
        <f t="shared" si="597"/>
        <v>15401361607779.281</v>
      </c>
      <c r="X297" s="65">
        <f t="shared" si="597"/>
        <v>2902397986116980</v>
      </c>
      <c r="Y297" s="65">
        <f t="shared" si="597"/>
        <v>4.6882241037298048E+17</v>
      </c>
      <c r="Z297" s="65">
        <f t="shared" si="597"/>
        <v>6.6262552159552946E+19</v>
      </c>
      <c r="AA297" s="65">
        <f t="shared" si="597"/>
        <v>8.3248377185649526E+21</v>
      </c>
      <c r="AB297" s="65">
        <f t="shared" si="597"/>
        <v>9.412960742673832E+23</v>
      </c>
      <c r="AC297" s="65">
        <f t="shared" si="597"/>
        <v>9.6757442067831025E+25</v>
      </c>
      <c r="AD297" s="65">
        <f t="shared" si="597"/>
        <v>9.1170491194785667E+27</v>
      </c>
      <c r="AE297" s="65">
        <f t="shared" si="597"/>
        <v>7.9298039588647156E+29</v>
      </c>
      <c r="AF297" s="65">
        <f t="shared" si="597"/>
        <v>6.4045153456077329E+31</v>
      </c>
      <c r="AG297" s="65">
        <f t="shared" si="597"/>
        <v>4.8277771471959178E+33</v>
      </c>
      <c r="AH297" s="65">
        <f t="shared" si="597"/>
        <v>3.4117702923018959E+35</v>
      </c>
      <c r="AI297" s="65">
        <f t="shared" si="597"/>
        <v>2.2692574092651249E+37</v>
      </c>
      <c r="AJ297" s="65">
        <f t="shared" si="597"/>
        <v>1.4254910886785829E+39</v>
      </c>
      <c r="AK297" s="65">
        <f t="shared" si="597"/>
        <v>8.4832937505927363E+40</v>
      </c>
      <c r="AL297" s="65">
        <f t="shared" si="597"/>
        <v>4.7961025483842254E+42</v>
      </c>
      <c r="AM297" s="65">
        <f t="shared" si="538"/>
        <v>1</v>
      </c>
      <c r="AN297" s="65">
        <f t="shared" si="533"/>
        <v>1.3888888888888889E-3</v>
      </c>
      <c r="AO297" s="65">
        <f t="shared" ref="AO297:BH297" si="598">AN297+1/((FACT($B$4-1-AO$10))*(($B$5*$P297)^AO$10))</f>
        <v>1.3962654785439597E-3</v>
      </c>
      <c r="AP297" s="65">
        <f t="shared" si="598"/>
        <v>1.3962981269889233E-3</v>
      </c>
      <c r="AQ297" s="65">
        <f t="shared" si="598"/>
        <v>1.3962982425893304E-3</v>
      </c>
      <c r="AR297" s="65">
        <f t="shared" si="598"/>
        <v>1.3962982428963157E-3</v>
      </c>
      <c r="AS297" s="65">
        <f t="shared" si="598"/>
        <v>1.3962982428968591E-3</v>
      </c>
      <c r="AT297" s="65">
        <f t="shared" si="598"/>
        <v>1.3962982428968596E-3</v>
      </c>
      <c r="AU297" s="65" t="e">
        <f t="shared" si="598"/>
        <v>#NUM!</v>
      </c>
      <c r="AV297" s="65" t="e">
        <f t="shared" si="598"/>
        <v>#NUM!</v>
      </c>
      <c r="AW297" s="65" t="e">
        <f t="shared" si="598"/>
        <v>#NUM!</v>
      </c>
      <c r="AX297" s="65" t="e">
        <f t="shared" si="598"/>
        <v>#NUM!</v>
      </c>
      <c r="AY297" s="65" t="e">
        <f t="shared" si="598"/>
        <v>#NUM!</v>
      </c>
      <c r="AZ297" s="65" t="e">
        <f t="shared" si="598"/>
        <v>#NUM!</v>
      </c>
      <c r="BA297" s="65" t="e">
        <f t="shared" si="598"/>
        <v>#NUM!</v>
      </c>
      <c r="BB297" s="65" t="e">
        <f t="shared" si="598"/>
        <v>#NUM!</v>
      </c>
      <c r="BC297" s="65" t="e">
        <f t="shared" si="598"/>
        <v>#NUM!</v>
      </c>
      <c r="BD297" s="65" t="e">
        <f t="shared" si="598"/>
        <v>#NUM!</v>
      </c>
      <c r="BE297" s="65" t="e">
        <f t="shared" si="598"/>
        <v>#NUM!</v>
      </c>
      <c r="BF297" s="65" t="e">
        <f t="shared" si="598"/>
        <v>#NUM!</v>
      </c>
      <c r="BG297" s="65" t="e">
        <f t="shared" si="598"/>
        <v>#NUM!</v>
      </c>
      <c r="BH297" s="65" t="e">
        <f t="shared" si="598"/>
        <v>#NUM!</v>
      </c>
      <c r="BI297" s="5">
        <f t="shared" si="540"/>
        <v>7.8580792305936527</v>
      </c>
    </row>
    <row r="298" spans="4:61" s="1" customFormat="1">
      <c r="D298" s="5"/>
      <c r="E298" s="5"/>
      <c r="F298" s="5"/>
      <c r="G298" s="5"/>
      <c r="H298" s="5"/>
      <c r="O298" s="3"/>
      <c r="P298" s="65">
        <v>143.5</v>
      </c>
      <c r="Q298" s="65">
        <f t="shared" si="535"/>
        <v>0</v>
      </c>
      <c r="R298" s="65">
        <f t="shared" si="536"/>
        <v>1</v>
      </c>
      <c r="S298" s="65">
        <f t="shared" ref="S298:AL298" si="599">R298+(($B$5*$P298)^S$10)/FACT(S$10)</f>
        <v>1134.6500000000001</v>
      </c>
      <c r="T298" s="65">
        <f t="shared" si="599"/>
        <v>643715.81125000014</v>
      </c>
      <c r="U298" s="65">
        <f t="shared" si="599"/>
        <v>243464426.96160424</v>
      </c>
      <c r="V298" s="65">
        <f t="shared" si="599"/>
        <v>69061889225.861389</v>
      </c>
      <c r="W298" s="65">
        <f t="shared" si="599"/>
        <v>15672263343880.41</v>
      </c>
      <c r="X298" s="65">
        <f t="shared" si="599"/>
        <v>2963767151522069</v>
      </c>
      <c r="Y298" s="65">
        <f t="shared" si="599"/>
        <v>4.8040773429197965E+17</v>
      </c>
      <c r="Z298" s="65">
        <f t="shared" si="599"/>
        <v>6.8137201902889468E+19</v>
      </c>
      <c r="AA298" s="65">
        <f t="shared" si="599"/>
        <v>8.5902621695951734E+21</v>
      </c>
      <c r="AB298" s="65">
        <f t="shared" si="599"/>
        <v>9.7470095913203096E+23</v>
      </c>
      <c r="AC298" s="65">
        <f t="shared" si="599"/>
        <v>1.0054119110562888E+26</v>
      </c>
      <c r="AD298" s="65">
        <f t="shared" si="599"/>
        <v>9.5066704873203103E+27</v>
      </c>
      <c r="AE298" s="65">
        <f t="shared" si="599"/>
        <v>8.2975732253761064E+29</v>
      </c>
      <c r="AF298" s="65">
        <f t="shared" si="599"/>
        <v>6.7249553872309877E+31</v>
      </c>
      <c r="AG298" s="65">
        <f t="shared" si="599"/>
        <v>5.0870363777822651E+33</v>
      </c>
      <c r="AH298" s="65">
        <f t="shared" si="599"/>
        <v>3.6075461968562737E+35</v>
      </c>
      <c r="AI298" s="65">
        <f t="shared" si="599"/>
        <v>2.407855202068202E+37</v>
      </c>
      <c r="AJ298" s="65">
        <f t="shared" si="599"/>
        <v>1.5178386088895465E+39</v>
      </c>
      <c r="AK298" s="65">
        <f t="shared" si="599"/>
        <v>9.0644211686225772E+40</v>
      </c>
      <c r="AL298" s="65">
        <f t="shared" si="599"/>
        <v>5.142549853642338E+42</v>
      </c>
      <c r="AM298" s="65">
        <f t="shared" si="538"/>
        <v>1</v>
      </c>
      <c r="AN298" s="65">
        <f t="shared" si="533"/>
        <v>1.3888888888888889E-3</v>
      </c>
      <c r="AO298" s="65">
        <f t="shared" ref="AO298:BH298" si="600">AN298+1/((FACT($B$4-1-AO$10))*(($B$5*$P298)^AO$10))</f>
        <v>1.3962397761409803E-3</v>
      </c>
      <c r="AP298" s="65">
        <f t="shared" si="600"/>
        <v>1.3962721974670161E-3</v>
      </c>
      <c r="AQ298" s="65">
        <f t="shared" si="600"/>
        <v>1.396272311863262E-3</v>
      </c>
      <c r="AR298" s="65">
        <f t="shared" si="600"/>
        <v>1.396272312165991E-3</v>
      </c>
      <c r="AS298" s="65">
        <f t="shared" si="600"/>
        <v>1.3962723121665251E-3</v>
      </c>
      <c r="AT298" s="65">
        <f t="shared" si="600"/>
        <v>1.3962723121665255E-3</v>
      </c>
      <c r="AU298" s="65" t="e">
        <f t="shared" si="600"/>
        <v>#NUM!</v>
      </c>
      <c r="AV298" s="65" t="e">
        <f t="shared" si="600"/>
        <v>#NUM!</v>
      </c>
      <c r="AW298" s="65" t="e">
        <f t="shared" si="600"/>
        <v>#NUM!</v>
      </c>
      <c r="AX298" s="65" t="e">
        <f t="shared" si="600"/>
        <v>#NUM!</v>
      </c>
      <c r="AY298" s="65" t="e">
        <f t="shared" si="600"/>
        <v>#NUM!</v>
      </c>
      <c r="AZ298" s="65" t="e">
        <f t="shared" si="600"/>
        <v>#NUM!</v>
      </c>
      <c r="BA298" s="65" t="e">
        <f t="shared" si="600"/>
        <v>#NUM!</v>
      </c>
      <c r="BB298" s="65" t="e">
        <f t="shared" si="600"/>
        <v>#NUM!</v>
      </c>
      <c r="BC298" s="65" t="e">
        <f t="shared" si="600"/>
        <v>#NUM!</v>
      </c>
      <c r="BD298" s="65" t="e">
        <f t="shared" si="600"/>
        <v>#NUM!</v>
      </c>
      <c r="BE298" s="65" t="e">
        <f t="shared" si="600"/>
        <v>#NUM!</v>
      </c>
      <c r="BF298" s="65" t="e">
        <f t="shared" si="600"/>
        <v>#NUM!</v>
      </c>
      <c r="BG298" s="65" t="e">
        <f t="shared" si="600"/>
        <v>#NUM!</v>
      </c>
      <c r="BH298" s="65" t="e">
        <f t="shared" si="600"/>
        <v>#NUM!</v>
      </c>
      <c r="BI298" s="5">
        <f t="shared" si="540"/>
        <v>7.8582251661190483</v>
      </c>
    </row>
    <row r="299" spans="4:61" s="1" customFormat="1">
      <c r="D299" s="5"/>
      <c r="E299" s="5"/>
      <c r="F299" s="5"/>
      <c r="G299" s="5"/>
      <c r="H299" s="5"/>
      <c r="O299" s="3"/>
      <c r="P299" s="66">
        <v>144</v>
      </c>
      <c r="Q299" s="65">
        <f t="shared" si="535"/>
        <v>0</v>
      </c>
      <c r="R299" s="65">
        <f t="shared" si="536"/>
        <v>1</v>
      </c>
      <c r="S299" s="65">
        <f t="shared" ref="S299:AL299" si="601">R299+(($B$5*$P299)^S$10)/FACT(S$10)</f>
        <v>1138.6000000000001</v>
      </c>
      <c r="T299" s="65">
        <f t="shared" si="601"/>
        <v>648205.4800000001</v>
      </c>
      <c r="U299" s="65">
        <f t="shared" si="601"/>
        <v>246015966.37600005</v>
      </c>
      <c r="V299" s="65">
        <f t="shared" si="601"/>
        <v>70028607165.198441</v>
      </c>
      <c r="W299" s="65">
        <f t="shared" si="601"/>
        <v>15946963756721.281</v>
      </c>
      <c r="X299" s="65">
        <f t="shared" si="601"/>
        <v>3026213868112554.5</v>
      </c>
      <c r="Y299" s="65">
        <f t="shared" si="601"/>
        <v>4.9223758963885485E+17</v>
      </c>
      <c r="Z299" s="65">
        <f t="shared" si="601"/>
        <v>7.0058095224238424E+19</v>
      </c>
      <c r="AA299" s="65">
        <f t="shared" si="601"/>
        <v>8.8631825002376253E+21</v>
      </c>
      <c r="AB299" s="65">
        <f t="shared" si="601"/>
        <v>1.0091690148145604E+24</v>
      </c>
      <c r="AC299" s="65">
        <f t="shared" si="601"/>
        <v>1.044589794548849E+26</v>
      </c>
      <c r="AD299" s="65">
        <f t="shared" si="601"/>
        <v>9.9115010091735554E+27</v>
      </c>
      <c r="AE299" s="65">
        <f t="shared" si="601"/>
        <v>8.6810311739440128E+29</v>
      </c>
      <c r="AF299" s="65">
        <f t="shared" si="601"/>
        <v>7.0602301888811197E+31</v>
      </c>
      <c r="AG299" s="65">
        <f t="shared" si="601"/>
        <v>5.3592439367130606E+33</v>
      </c>
      <c r="AH299" s="65">
        <f t="shared" si="601"/>
        <v>3.813816641727174E+35</v>
      </c>
      <c r="AI299" s="65">
        <f t="shared" si="601"/>
        <v>2.5543917267730282E+37</v>
      </c>
      <c r="AJ299" s="65">
        <f t="shared" si="601"/>
        <v>1.6158161674125683E+39</v>
      </c>
      <c r="AK299" s="65">
        <f t="shared" si="601"/>
        <v>9.6831274681347712E+40</v>
      </c>
      <c r="AL299" s="65">
        <f t="shared" si="601"/>
        <v>5.5126865549539807E+42</v>
      </c>
      <c r="AM299" s="65">
        <f t="shared" si="538"/>
        <v>1</v>
      </c>
      <c r="AN299" s="65">
        <f t="shared" si="533"/>
        <v>1.3888888888888889E-3</v>
      </c>
      <c r="AO299" s="65">
        <f t="shared" ref="AO299:BH299" si="602">AN299+1/((FACT($B$4-1-AO$10))*(($B$5*$P299)^AO$10))</f>
        <v>1.3962142522269106E-3</v>
      </c>
      <c r="AP299" s="65">
        <f t="shared" si="602"/>
        <v>1.3962464487957309E-3</v>
      </c>
      <c r="AQ299" s="65">
        <f t="shared" si="602"/>
        <v>1.3962465620044821E-3</v>
      </c>
      <c r="AR299" s="65">
        <f t="shared" si="602"/>
        <v>1.3962465623030284E-3</v>
      </c>
      <c r="AS299" s="65">
        <f t="shared" si="602"/>
        <v>1.3962465623035534E-3</v>
      </c>
      <c r="AT299" s="65">
        <f t="shared" si="602"/>
        <v>1.3962465623035538E-3</v>
      </c>
      <c r="AU299" s="65" t="e">
        <f t="shared" si="602"/>
        <v>#NUM!</v>
      </c>
      <c r="AV299" s="65" t="e">
        <f t="shared" si="602"/>
        <v>#NUM!</v>
      </c>
      <c r="AW299" s="65" t="e">
        <f t="shared" si="602"/>
        <v>#NUM!</v>
      </c>
      <c r="AX299" s="65" t="e">
        <f t="shared" si="602"/>
        <v>#NUM!</v>
      </c>
      <c r="AY299" s="65" t="e">
        <f t="shared" si="602"/>
        <v>#NUM!</v>
      </c>
      <c r="AZ299" s="65" t="e">
        <f t="shared" si="602"/>
        <v>#NUM!</v>
      </c>
      <c r="BA299" s="65" t="e">
        <f t="shared" si="602"/>
        <v>#NUM!</v>
      </c>
      <c r="BB299" s="65" t="e">
        <f t="shared" si="602"/>
        <v>#NUM!</v>
      </c>
      <c r="BC299" s="65" t="e">
        <f t="shared" si="602"/>
        <v>#NUM!</v>
      </c>
      <c r="BD299" s="65" t="e">
        <f t="shared" si="602"/>
        <v>#NUM!</v>
      </c>
      <c r="BE299" s="65" t="e">
        <f t="shared" si="602"/>
        <v>#NUM!</v>
      </c>
      <c r="BF299" s="65" t="e">
        <f t="shared" si="602"/>
        <v>#NUM!</v>
      </c>
      <c r="BG299" s="65" t="e">
        <f t="shared" si="602"/>
        <v>#NUM!</v>
      </c>
      <c r="BH299" s="65" t="e">
        <f t="shared" si="602"/>
        <v>#NUM!</v>
      </c>
      <c r="BI299" s="5">
        <f t="shared" si="540"/>
        <v>7.8583700891052111</v>
      </c>
    </row>
    <row r="300" spans="4:61" s="1" customFormat="1">
      <c r="D300" s="5"/>
      <c r="E300" s="5"/>
      <c r="F300" s="5"/>
      <c r="G300" s="5"/>
      <c r="H300" s="5"/>
      <c r="O300" s="3"/>
      <c r="P300" s="65">
        <v>144.5</v>
      </c>
      <c r="Q300" s="65">
        <f t="shared" si="535"/>
        <v>0</v>
      </c>
      <c r="R300" s="65">
        <f t="shared" si="536"/>
        <v>1</v>
      </c>
      <c r="S300" s="65">
        <f t="shared" ref="S300:AL300" si="603">R300+(($B$5*$P300)^S$10)/FACT(S$10)</f>
        <v>1142.55</v>
      </c>
      <c r="T300" s="65">
        <f t="shared" si="603"/>
        <v>652710.75124999997</v>
      </c>
      <c r="U300" s="65">
        <f t="shared" si="603"/>
        <v>248585270.7968958</v>
      </c>
      <c r="V300" s="65">
        <f t="shared" si="603"/>
        <v>71005438750.823624</v>
      </c>
      <c r="W300" s="65">
        <f t="shared" si="603"/>
        <v>16225502656775.727</v>
      </c>
      <c r="X300" s="65">
        <f t="shared" si="603"/>
        <v>3089753219196163</v>
      </c>
      <c r="Y300" s="65">
        <f t="shared" si="603"/>
        <v>5.0431626247855866E+17</v>
      </c>
      <c r="Z300" s="65">
        <f t="shared" si="603"/>
        <v>7.2026206468106723E+19</v>
      </c>
      <c r="AA300" s="65">
        <f t="shared" si="603"/>
        <v>9.1437832913830868E+21</v>
      </c>
      <c r="AB300" s="65">
        <f t="shared" si="603"/>
        <v>1.0447302133198525E+24</v>
      </c>
      <c r="AC300" s="65">
        <f t="shared" si="603"/>
        <v>1.0851506559504705E+26</v>
      </c>
      <c r="AD300" s="65">
        <f t="shared" si="603"/>
        <v>1.0332078511845938E+28</v>
      </c>
      <c r="AE300" s="65">
        <f t="shared" si="603"/>
        <v>9.0807891328628453E+29</v>
      </c>
      <c r="AF300" s="65">
        <f t="shared" si="603"/>
        <v>7.4109714573054879E+31</v>
      </c>
      <c r="AG300" s="65">
        <f t="shared" si="603"/>
        <v>5.6449981937336438E+33</v>
      </c>
      <c r="AH300" s="65">
        <f t="shared" si="603"/>
        <v>4.0311048215534436E+35</v>
      </c>
      <c r="AI300" s="65">
        <f t="shared" si="603"/>
        <v>2.7092917730177499E+37</v>
      </c>
      <c r="AJ300" s="65">
        <f t="shared" si="603"/>
        <v>1.7197456657290492E+39</v>
      </c>
      <c r="AK300" s="65">
        <f t="shared" si="603"/>
        <v>1.0341699537510337E+41</v>
      </c>
      <c r="AL300" s="65">
        <f t="shared" si="603"/>
        <v>5.9080417656619142E+42</v>
      </c>
      <c r="AM300" s="65">
        <f t="shared" si="538"/>
        <v>1</v>
      </c>
      <c r="AN300" s="65">
        <f t="shared" si="533"/>
        <v>1.3888888888888889E-3</v>
      </c>
      <c r="AO300" s="65">
        <f t="shared" ref="AO300:BH300" si="604">AN300+1/((FACT($B$4-1-AO$10))*(($B$5*$P300)^AO$10))</f>
        <v>1.3961889049489242E-3</v>
      </c>
      <c r="AP300" s="65">
        <f t="shared" si="604"/>
        <v>1.3962208790896102E-3</v>
      </c>
      <c r="AQ300" s="65">
        <f t="shared" si="604"/>
        <v>1.3962209911272457E-3</v>
      </c>
      <c r="AR300" s="65">
        <f t="shared" si="604"/>
        <v>1.3962209914216812E-3</v>
      </c>
      <c r="AS300" s="65">
        <f t="shared" si="604"/>
        <v>1.396220991422197E-3</v>
      </c>
      <c r="AT300" s="65">
        <f t="shared" si="604"/>
        <v>1.3962209914221975E-3</v>
      </c>
      <c r="AU300" s="65" t="e">
        <f t="shared" si="604"/>
        <v>#NUM!</v>
      </c>
      <c r="AV300" s="65" t="e">
        <f t="shared" si="604"/>
        <v>#NUM!</v>
      </c>
      <c r="AW300" s="65" t="e">
        <f t="shared" si="604"/>
        <v>#NUM!</v>
      </c>
      <c r="AX300" s="65" t="e">
        <f t="shared" si="604"/>
        <v>#NUM!</v>
      </c>
      <c r="AY300" s="65" t="e">
        <f t="shared" si="604"/>
        <v>#NUM!</v>
      </c>
      <c r="AZ300" s="65" t="e">
        <f t="shared" si="604"/>
        <v>#NUM!</v>
      </c>
      <c r="BA300" s="65" t="e">
        <f t="shared" si="604"/>
        <v>#NUM!</v>
      </c>
      <c r="BB300" s="65" t="e">
        <f t="shared" si="604"/>
        <v>#NUM!</v>
      </c>
      <c r="BC300" s="65" t="e">
        <f t="shared" si="604"/>
        <v>#NUM!</v>
      </c>
      <c r="BD300" s="65" t="e">
        <f t="shared" si="604"/>
        <v>#NUM!</v>
      </c>
      <c r="BE300" s="65" t="e">
        <f t="shared" si="604"/>
        <v>#NUM!</v>
      </c>
      <c r="BF300" s="65" t="e">
        <f t="shared" si="604"/>
        <v>#NUM!</v>
      </c>
      <c r="BG300" s="65" t="e">
        <f t="shared" si="604"/>
        <v>#NUM!</v>
      </c>
      <c r="BH300" s="65" t="e">
        <f t="shared" si="604"/>
        <v>#NUM!</v>
      </c>
      <c r="BI300" s="5">
        <f t="shared" si="540"/>
        <v>7.8585140100535682</v>
      </c>
    </row>
    <row r="301" spans="4:61" s="1" customFormat="1">
      <c r="D301" s="5"/>
      <c r="E301" s="5"/>
      <c r="F301" s="5"/>
      <c r="G301" s="5"/>
      <c r="H301" s="5"/>
      <c r="O301" s="3"/>
      <c r="P301" s="66">
        <v>145</v>
      </c>
      <c r="Q301" s="65">
        <f t="shared" si="535"/>
        <v>0</v>
      </c>
      <c r="R301" s="65">
        <f t="shared" si="536"/>
        <v>1</v>
      </c>
      <c r="S301" s="65">
        <f t="shared" ref="S301:AL301" si="605">R301+(($B$5*$P301)^S$10)/FACT(S$10)</f>
        <v>1146.5</v>
      </c>
      <c r="T301" s="65">
        <f t="shared" si="605"/>
        <v>657231.625</v>
      </c>
      <c r="U301" s="65">
        <f t="shared" si="605"/>
        <v>251172401.85416666</v>
      </c>
      <c r="V301" s="65">
        <f t="shared" si="605"/>
        <v>71992454276.231781</v>
      </c>
      <c r="W301" s="65">
        <f t="shared" si="605"/>
        <v>16507920131696.141</v>
      </c>
      <c r="X301" s="65">
        <f t="shared" si="605"/>
        <v>3154400445879113.5</v>
      </c>
      <c r="Y301" s="65">
        <f t="shared" si="605"/>
        <v>5.1664809876640294E+17</v>
      </c>
      <c r="Z301" s="65">
        <f t="shared" si="605"/>
        <v>7.4042527027036406E+19</v>
      </c>
      <c r="AA301" s="65">
        <f t="shared" si="605"/>
        <v>9.4322530061751807E+21</v>
      </c>
      <c r="AB301" s="65">
        <f t="shared" si="605"/>
        <v>1.0814152633925951E+24</v>
      </c>
      <c r="AC301" s="65">
        <f t="shared" si="605"/>
        <v>1.1271382784499658E+26</v>
      </c>
      <c r="AD301" s="65">
        <f t="shared" si="605"/>
        <v>1.0768957878863946E+28</v>
      </c>
      <c r="AE301" s="65">
        <f t="shared" si="605"/>
        <v>9.4974800098980291E+29</v>
      </c>
      <c r="AF301" s="65">
        <f t="shared" si="605"/>
        <v>7.7778354706959836E+31</v>
      </c>
      <c r="AG301" s="65">
        <f t="shared" si="605"/>
        <v>5.9449229534862051E+33</v>
      </c>
      <c r="AH301" s="65">
        <f t="shared" si="605"/>
        <v>4.2599580657233779E+35</v>
      </c>
      <c r="AI301" s="65">
        <f t="shared" si="605"/>
        <v>2.8730012699830837E+37</v>
      </c>
      <c r="AJ301" s="65">
        <f t="shared" si="605"/>
        <v>1.8299661988791425E+39</v>
      </c>
      <c r="AK301" s="65">
        <f t="shared" si="605"/>
        <v>1.1042554784458448E+41</v>
      </c>
      <c r="AL301" s="65">
        <f t="shared" si="605"/>
        <v>6.3302374866023585E+42</v>
      </c>
      <c r="AM301" s="65">
        <f t="shared" si="538"/>
        <v>1</v>
      </c>
      <c r="AN301" s="65">
        <f t="shared" si="533"/>
        <v>1.3888888888888889E-3</v>
      </c>
      <c r="AO301" s="65">
        <f t="shared" ref="AO301:BH301" si="606">AN301+1/((FACT($B$4-1-AO$10))*(($B$5*$P301)^AO$10))</f>
        <v>1.3961637324797517E-3</v>
      </c>
      <c r="AP301" s="65">
        <f t="shared" si="606"/>
        <v>1.3961954864893146E-3</v>
      </c>
      <c r="AQ301" s="65">
        <f t="shared" si="606"/>
        <v>1.3961955973719319E-3</v>
      </c>
      <c r="AR301" s="65">
        <f t="shared" si="606"/>
        <v>1.3961955976623272E-3</v>
      </c>
      <c r="AS301" s="65">
        <f t="shared" si="606"/>
        <v>1.3961955976628342E-3</v>
      </c>
      <c r="AT301" s="65">
        <f t="shared" si="606"/>
        <v>1.3961955976628346E-3</v>
      </c>
      <c r="AU301" s="65" t="e">
        <f t="shared" si="606"/>
        <v>#NUM!</v>
      </c>
      <c r="AV301" s="65" t="e">
        <f t="shared" si="606"/>
        <v>#NUM!</v>
      </c>
      <c r="AW301" s="65" t="e">
        <f t="shared" si="606"/>
        <v>#NUM!</v>
      </c>
      <c r="AX301" s="65" t="e">
        <f t="shared" si="606"/>
        <v>#NUM!</v>
      </c>
      <c r="AY301" s="65" t="e">
        <f t="shared" si="606"/>
        <v>#NUM!</v>
      </c>
      <c r="AZ301" s="65" t="e">
        <f t="shared" si="606"/>
        <v>#NUM!</v>
      </c>
      <c r="BA301" s="65" t="e">
        <f t="shared" si="606"/>
        <v>#NUM!</v>
      </c>
      <c r="BB301" s="65" t="e">
        <f t="shared" si="606"/>
        <v>#NUM!</v>
      </c>
      <c r="BC301" s="65" t="e">
        <f t="shared" si="606"/>
        <v>#NUM!</v>
      </c>
      <c r="BD301" s="65" t="e">
        <f t="shared" si="606"/>
        <v>#NUM!</v>
      </c>
      <c r="BE301" s="65" t="e">
        <f t="shared" si="606"/>
        <v>#NUM!</v>
      </c>
      <c r="BF301" s="65" t="e">
        <f t="shared" si="606"/>
        <v>#NUM!</v>
      </c>
      <c r="BG301" s="65" t="e">
        <f t="shared" si="606"/>
        <v>#NUM!</v>
      </c>
      <c r="BH301" s="65" t="e">
        <f t="shared" si="606"/>
        <v>#NUM!</v>
      </c>
      <c r="BI301" s="5">
        <f t="shared" si="540"/>
        <v>7.8586569393208245</v>
      </c>
    </row>
    <row r="302" spans="4:61" s="1" customFormat="1">
      <c r="D302" s="5"/>
      <c r="E302" s="5"/>
      <c r="F302" s="5"/>
      <c r="G302" s="5"/>
      <c r="H302" s="5"/>
      <c r="O302" s="3"/>
      <c r="P302" s="65">
        <v>145.5</v>
      </c>
      <c r="Q302" s="65">
        <f t="shared" si="535"/>
        <v>0</v>
      </c>
      <c r="R302" s="65">
        <f t="shared" si="536"/>
        <v>1</v>
      </c>
      <c r="S302" s="65">
        <f t="shared" ref="S302:AL302" si="607">R302+(($B$5*$P302)^S$10)/FACT(S$10)</f>
        <v>1150.45</v>
      </c>
      <c r="T302" s="65">
        <f t="shared" si="607"/>
        <v>661768.10124999995</v>
      </c>
      <c r="U302" s="65">
        <f t="shared" si="607"/>
        <v>253777421.1776875</v>
      </c>
      <c r="V302" s="65">
        <f t="shared" si="607"/>
        <v>72989724278.355469</v>
      </c>
      <c r="W302" s="65">
        <f t="shared" si="607"/>
        <v>16794256547274.955</v>
      </c>
      <c r="X302" s="65">
        <f t="shared" si="607"/>
        <v>3220170948162848.5</v>
      </c>
      <c r="Y302" s="65">
        <f t="shared" si="607"/>
        <v>5.2923750497352301E+17</v>
      </c>
      <c r="Z302" s="65">
        <f t="shared" si="607"/>
        <v>7.6108065579404804E+19</v>
      </c>
      <c r="AA302" s="65">
        <f t="shared" si="607"/>
        <v>9.7287840578188513E+21</v>
      </c>
      <c r="AB302" s="65">
        <f t="shared" si="607"/>
        <v>1.1192556259857823E+24</v>
      </c>
      <c r="AC302" s="65">
        <f t="shared" si="607"/>
        <v>1.1705976730363101E+26</v>
      </c>
      <c r="AD302" s="65">
        <f t="shared" si="607"/>
        <v>1.1222711529626075E+28</v>
      </c>
      <c r="AE302" s="65">
        <f t="shared" si="607"/>
        <v>9.9317589754512868E+29</v>
      </c>
      <c r="AF302" s="65">
        <f t="shared" si="607"/>
        <v>8.161503944508222E+31</v>
      </c>
      <c r="AG302" s="65">
        <f t="shared" si="607"/>
        <v>6.2596684430928506E+33</v>
      </c>
      <c r="AH302" s="65">
        <f t="shared" si="607"/>
        <v>4.5009488624452582E+35</v>
      </c>
      <c r="AI302" s="65">
        <f t="shared" si="607"/>
        <v>3.0459882598118476E+37</v>
      </c>
      <c r="AJ302" s="65">
        <f t="shared" si="607"/>
        <v>1.9468349095655356E+39</v>
      </c>
      <c r="AK302" s="65">
        <f t="shared" si="607"/>
        <v>1.1788248094891806E+41</v>
      </c>
      <c r="AL302" s="65">
        <f t="shared" si="607"/>
        <v>6.7809938979456063E+42</v>
      </c>
      <c r="AM302" s="65">
        <f t="shared" si="538"/>
        <v>1</v>
      </c>
      <c r="AN302" s="65">
        <f t="shared" si="533"/>
        <v>1.3888888888888889E-3</v>
      </c>
      <c r="AO302" s="65">
        <f t="shared" ref="AO302:BH302" si="608">AN302+1/((FACT($B$4-1-AO$10))*(($B$5*$P302)^AO$10))</f>
        <v>1.3961387330172401E-3</v>
      </c>
      <c r="AP302" s="65">
        <f t="shared" si="608"/>
        <v>1.3961702691611714E-3</v>
      </c>
      <c r="AQ302" s="65">
        <f t="shared" si="608"/>
        <v>1.3961703789045928E-3</v>
      </c>
      <c r="AR302" s="65">
        <f t="shared" si="608"/>
        <v>1.3961703791910169E-3</v>
      </c>
      <c r="AS302" s="65">
        <f t="shared" si="608"/>
        <v>1.3961703791915152E-3</v>
      </c>
      <c r="AT302" s="65">
        <f t="shared" si="608"/>
        <v>1.3961703791915156E-3</v>
      </c>
      <c r="AU302" s="65" t="e">
        <f t="shared" si="608"/>
        <v>#NUM!</v>
      </c>
      <c r="AV302" s="65" t="e">
        <f t="shared" si="608"/>
        <v>#NUM!</v>
      </c>
      <c r="AW302" s="65" t="e">
        <f t="shared" si="608"/>
        <v>#NUM!</v>
      </c>
      <c r="AX302" s="65" t="e">
        <f t="shared" si="608"/>
        <v>#NUM!</v>
      </c>
      <c r="AY302" s="65" t="e">
        <f t="shared" si="608"/>
        <v>#NUM!</v>
      </c>
      <c r="AZ302" s="65" t="e">
        <f t="shared" si="608"/>
        <v>#NUM!</v>
      </c>
      <c r="BA302" s="65" t="e">
        <f t="shared" si="608"/>
        <v>#NUM!</v>
      </c>
      <c r="BB302" s="65" t="e">
        <f t="shared" si="608"/>
        <v>#NUM!</v>
      </c>
      <c r="BC302" s="65" t="e">
        <f t="shared" si="608"/>
        <v>#NUM!</v>
      </c>
      <c r="BD302" s="65" t="e">
        <f t="shared" si="608"/>
        <v>#NUM!</v>
      </c>
      <c r="BE302" s="65" t="e">
        <f t="shared" si="608"/>
        <v>#NUM!</v>
      </c>
      <c r="BF302" s="65" t="e">
        <f t="shared" si="608"/>
        <v>#NUM!</v>
      </c>
      <c r="BG302" s="65" t="e">
        <f t="shared" si="608"/>
        <v>#NUM!</v>
      </c>
      <c r="BH302" s="65" t="e">
        <f t="shared" si="608"/>
        <v>#NUM!</v>
      </c>
      <c r="BI302" s="5">
        <f t="shared" si="540"/>
        <v>7.8587988871214556</v>
      </c>
    </row>
    <row r="303" spans="4:61" s="1" customFormat="1">
      <c r="D303" s="5"/>
      <c r="E303" s="5"/>
      <c r="F303" s="5"/>
      <c r="G303" s="5"/>
      <c r="H303" s="5"/>
      <c r="O303" s="3"/>
      <c r="P303" s="66">
        <v>146</v>
      </c>
      <c r="Q303" s="65">
        <f t="shared" si="535"/>
        <v>0</v>
      </c>
      <c r="R303" s="65">
        <f t="shared" si="536"/>
        <v>1</v>
      </c>
      <c r="S303" s="65">
        <f t="shared" ref="S303:AL303" si="609">R303+(($B$5*$P303)^S$10)/FACT(S$10)</f>
        <v>1154.4000000000001</v>
      </c>
      <c r="T303" s="65">
        <f t="shared" si="609"/>
        <v>666320.18000000017</v>
      </c>
      <c r="U303" s="65">
        <f t="shared" si="609"/>
        <v>256400390.39733341</v>
      </c>
      <c r="V303" s="65">
        <f t="shared" si="609"/>
        <v>73997319537.565445</v>
      </c>
      <c r="W303" s="65">
        <f t="shared" si="609"/>
        <v>17084552548406.307</v>
      </c>
      <c r="X303" s="65">
        <f t="shared" si="609"/>
        <v>3287080286044607.5</v>
      </c>
      <c r="Y303" s="65">
        <f t="shared" si="609"/>
        <v>5.4208894871669005E+17</v>
      </c>
      <c r="Z303" s="65">
        <f t="shared" si="609"/>
        <v>7.8223848329705013E+19</v>
      </c>
      <c r="AA303" s="65">
        <f t="shared" si="609"/>
        <v>1.0033572878333256E+22</v>
      </c>
      <c r="AB303" s="65">
        <f t="shared" si="609"/>
        <v>1.1582835299989428E+24</v>
      </c>
      <c r="AC303" s="65">
        <f t="shared" si="609"/>
        <v>1.2155751085208178E+26</v>
      </c>
      <c r="AD303" s="65">
        <f t="shared" si="609"/>
        <v>1.1693929910292948E+28</v>
      </c>
      <c r="AE303" s="65">
        <f t="shared" si="609"/>
        <v>1.0384304164883772E+30</v>
      </c>
      <c r="AF303" s="65">
        <f t="shared" si="609"/>
        <v>8.5626849246428558E+31</v>
      </c>
      <c r="AG303" s="65">
        <f t="shared" si="609"/>
        <v>6.5899123344766271E+33</v>
      </c>
      <c r="AH303" s="65">
        <f t="shared" si="609"/>
        <v>4.7546759225100875E+35</v>
      </c>
      <c r="AI303" s="65">
        <f t="shared" si="609"/>
        <v>3.2287439122587964E+37</v>
      </c>
      <c r="AJ303" s="65">
        <f t="shared" si="609"/>
        <v>2.070727881516513E+39</v>
      </c>
      <c r="AK303" s="65">
        <f t="shared" si="609"/>
        <v>1.2581479136873508E+41</v>
      </c>
      <c r="AL303" s="65">
        <f t="shared" si="609"/>
        <v>7.2621349326766325E+42</v>
      </c>
      <c r="AM303" s="65">
        <f t="shared" si="538"/>
        <v>1</v>
      </c>
      <c r="AN303" s="65">
        <f t="shared" si="533"/>
        <v>1.3888888888888889E-3</v>
      </c>
      <c r="AO303" s="65">
        <f t="shared" ref="AO303:BH303" si="610">AN303+1/((FACT($B$4-1-AO$10))*(($B$5*$P303)^AO$10))</f>
        <v>1.3961139047839238E-3</v>
      </c>
      <c r="AP303" s="65">
        <f t="shared" si="610"/>
        <v>1.3961452252967339E-3</v>
      </c>
      <c r="AQ303" s="65">
        <f t="shared" si="610"/>
        <v>1.3961453339165113E-3</v>
      </c>
      <c r="AR303" s="65">
        <f t="shared" si="610"/>
        <v>1.3961453341990321E-3</v>
      </c>
      <c r="AS303" s="65">
        <f t="shared" si="610"/>
        <v>1.3961453341995219E-3</v>
      </c>
      <c r="AT303" s="65">
        <f t="shared" si="610"/>
        <v>1.3961453341995223E-3</v>
      </c>
      <c r="AU303" s="65" t="e">
        <f t="shared" si="610"/>
        <v>#NUM!</v>
      </c>
      <c r="AV303" s="65" t="e">
        <f t="shared" si="610"/>
        <v>#NUM!</v>
      </c>
      <c r="AW303" s="65" t="e">
        <f t="shared" si="610"/>
        <v>#NUM!</v>
      </c>
      <c r="AX303" s="65" t="e">
        <f t="shared" si="610"/>
        <v>#NUM!</v>
      </c>
      <c r="AY303" s="65" t="e">
        <f t="shared" si="610"/>
        <v>#NUM!</v>
      </c>
      <c r="AZ303" s="65" t="e">
        <f t="shared" si="610"/>
        <v>#NUM!</v>
      </c>
      <c r="BA303" s="65" t="e">
        <f t="shared" si="610"/>
        <v>#NUM!</v>
      </c>
      <c r="BB303" s="65" t="e">
        <f t="shared" si="610"/>
        <v>#NUM!</v>
      </c>
      <c r="BC303" s="65" t="e">
        <f t="shared" si="610"/>
        <v>#NUM!</v>
      </c>
      <c r="BD303" s="65" t="e">
        <f t="shared" si="610"/>
        <v>#NUM!</v>
      </c>
      <c r="BE303" s="65" t="e">
        <f t="shared" si="610"/>
        <v>#NUM!</v>
      </c>
      <c r="BF303" s="65" t="e">
        <f t="shared" si="610"/>
        <v>#NUM!</v>
      </c>
      <c r="BG303" s="65" t="e">
        <f t="shared" si="610"/>
        <v>#NUM!</v>
      </c>
      <c r="BH303" s="65" t="e">
        <f t="shared" si="610"/>
        <v>#NUM!</v>
      </c>
      <c r="BI303" s="5">
        <f t="shared" si="540"/>
        <v>7.8589398635301313</v>
      </c>
    </row>
    <row r="304" spans="4:61" s="1" customFormat="1">
      <c r="D304" s="5"/>
      <c r="E304" s="5"/>
      <c r="F304" s="5"/>
      <c r="G304" s="5"/>
      <c r="H304" s="5"/>
      <c r="O304" s="3"/>
      <c r="P304" s="65">
        <v>146.5</v>
      </c>
      <c r="Q304" s="65">
        <f t="shared" si="535"/>
        <v>0</v>
      </c>
      <c r="R304" s="65">
        <f t="shared" si="536"/>
        <v>1</v>
      </c>
      <c r="S304" s="65">
        <f t="shared" ref="S304:AL304" si="611">R304+(($B$5*$P304)^S$10)/FACT(S$10)</f>
        <v>1158.3500000000001</v>
      </c>
      <c r="T304" s="65">
        <f t="shared" si="611"/>
        <v>670887.86125000019</v>
      </c>
      <c r="U304" s="65">
        <f t="shared" si="611"/>
        <v>259041371.14297926</v>
      </c>
      <c r="V304" s="65">
        <f t="shared" si="611"/>
        <v>75015311077.670334</v>
      </c>
      <c r="W304" s="65">
        <f t="shared" si="611"/>
        <v>17378849060047.562</v>
      </c>
      <c r="X304" s="65">
        <f t="shared" si="611"/>
        <v>3355144180621765.5</v>
      </c>
      <c r="Y304" s="65">
        <f t="shared" si="611"/>
        <v>5.5520695939247238E+17</v>
      </c>
      <c r="Z304" s="65">
        <f t="shared" si="611"/>
        <v>8.0390919251321913E+19</v>
      </c>
      <c r="AA304" s="65">
        <f t="shared" si="611"/>
        <v>1.0346819988258495E+22</v>
      </c>
      <c r="AB304" s="65">
        <f t="shared" si="611"/>
        <v>1.1985319882898038E+24</v>
      </c>
      <c r="AC304" s="65">
        <f t="shared" si="611"/>
        <v>1.2621181421863467E+26</v>
      </c>
      <c r="AD304" s="65">
        <f t="shared" si="611"/>
        <v>1.2183221996659441E+28</v>
      </c>
      <c r="AE304" s="65">
        <f t="shared" si="611"/>
        <v>1.0855817400464955E+30</v>
      </c>
      <c r="AF304" s="65">
        <f t="shared" si="611"/>
        <v>8.9821137087544933E+31</v>
      </c>
      <c r="AG304" s="65">
        <f t="shared" si="611"/>
        <v>6.9363608025160319E+33</v>
      </c>
      <c r="AH304" s="65">
        <f t="shared" si="611"/>
        <v>5.0217652841399498E+35</v>
      </c>
      <c r="AI304" s="65">
        <f t="shared" si="611"/>
        <v>3.4217835821657828E+37</v>
      </c>
      <c r="AJ304" s="65">
        <f t="shared" si="611"/>
        <v>2.2020410737680888E+39</v>
      </c>
      <c r="AK304" s="65">
        <f t="shared" si="611"/>
        <v>1.3425100025467873E+41</v>
      </c>
      <c r="AL304" s="65">
        <f t="shared" si="611"/>
        <v>7.7755941456560279E+42</v>
      </c>
      <c r="AM304" s="65">
        <f t="shared" si="538"/>
        <v>1</v>
      </c>
      <c r="AN304" s="65">
        <f t="shared" si="533"/>
        <v>1.3888888888888889E-3</v>
      </c>
      <c r="AO304" s="65">
        <f t="shared" ref="AO304:BH304" si="612">AN304+1/((FACT($B$4-1-AO$10))*(($B$5*$P304)^AO$10))</f>
        <v>1.3960892460266031E-3</v>
      </c>
      <c r="AP304" s="65">
        <f t="shared" si="612"/>
        <v>1.3961203531123495E-3</v>
      </c>
      <c r="AQ304" s="65">
        <f t="shared" si="612"/>
        <v>1.3961204606237705E-3</v>
      </c>
      <c r="AR304" s="65">
        <f t="shared" si="612"/>
        <v>1.3961204609024538E-3</v>
      </c>
      <c r="AS304" s="65">
        <f t="shared" si="612"/>
        <v>1.3961204609029354E-3</v>
      </c>
      <c r="AT304" s="65">
        <f t="shared" si="612"/>
        <v>1.3961204609029359E-3</v>
      </c>
      <c r="AU304" s="65" t="e">
        <f t="shared" si="612"/>
        <v>#NUM!</v>
      </c>
      <c r="AV304" s="65" t="e">
        <f t="shared" si="612"/>
        <v>#NUM!</v>
      </c>
      <c r="AW304" s="65" t="e">
        <f t="shared" si="612"/>
        <v>#NUM!</v>
      </c>
      <c r="AX304" s="65" t="e">
        <f t="shared" si="612"/>
        <v>#NUM!</v>
      </c>
      <c r="AY304" s="65" t="e">
        <f t="shared" si="612"/>
        <v>#NUM!</v>
      </c>
      <c r="AZ304" s="65" t="e">
        <f t="shared" si="612"/>
        <v>#NUM!</v>
      </c>
      <c r="BA304" s="65" t="e">
        <f t="shared" si="612"/>
        <v>#NUM!</v>
      </c>
      <c r="BB304" s="65" t="e">
        <f t="shared" si="612"/>
        <v>#NUM!</v>
      </c>
      <c r="BC304" s="65" t="e">
        <f t="shared" si="612"/>
        <v>#NUM!</v>
      </c>
      <c r="BD304" s="65" t="e">
        <f t="shared" si="612"/>
        <v>#NUM!</v>
      </c>
      <c r="BE304" s="65" t="e">
        <f t="shared" si="612"/>
        <v>#NUM!</v>
      </c>
      <c r="BF304" s="65" t="e">
        <f t="shared" si="612"/>
        <v>#NUM!</v>
      </c>
      <c r="BG304" s="65" t="e">
        <f t="shared" si="612"/>
        <v>#NUM!</v>
      </c>
      <c r="BH304" s="65" t="e">
        <f t="shared" si="612"/>
        <v>#NUM!</v>
      </c>
      <c r="BI304" s="5">
        <f t="shared" si="540"/>
        <v>7.8590798784841081</v>
      </c>
    </row>
    <row r="305" spans="4:61" s="1" customFormat="1">
      <c r="D305" s="5"/>
      <c r="E305" s="5"/>
      <c r="F305" s="5"/>
      <c r="G305" s="5"/>
      <c r="H305" s="5"/>
      <c r="O305" s="3"/>
      <c r="P305" s="66">
        <v>147</v>
      </c>
      <c r="Q305" s="65">
        <f t="shared" si="535"/>
        <v>0</v>
      </c>
      <c r="R305" s="65">
        <f t="shared" si="536"/>
        <v>1</v>
      </c>
      <c r="S305" s="65">
        <f t="shared" ref="S305:AL305" si="613">R305+(($B$5*$P305)^S$10)/FACT(S$10)</f>
        <v>1162.3</v>
      </c>
      <c r="T305" s="65">
        <f t="shared" si="613"/>
        <v>675471.14500000002</v>
      </c>
      <c r="U305" s="65">
        <f t="shared" si="613"/>
        <v>261700425.04449999</v>
      </c>
      <c r="V305" s="65">
        <f t="shared" si="613"/>
        <v>76043770165.916824</v>
      </c>
      <c r="W305" s="65">
        <f t="shared" si="613"/>
        <v>17677187288180.926</v>
      </c>
      <c r="X305" s="65">
        <f t="shared" si="613"/>
        <v>3424378515199985.5</v>
      </c>
      <c r="Y305" s="65">
        <f t="shared" si="613"/>
        <v>5.6859612881576838E+17</v>
      </c>
      <c r="Z305" s="65">
        <f t="shared" si="613"/>
        <v>8.2610340331822039E+19</v>
      </c>
      <c r="AA305" s="65">
        <f t="shared" si="613"/>
        <v>1.0668730067326396E+22</v>
      </c>
      <c r="AB305" s="65">
        <f t="shared" si="613"/>
        <v>1.2400348139632063E+24</v>
      </c>
      <c r="AC305" s="65">
        <f t="shared" si="613"/>
        <v>1.3102756510744369E+26</v>
      </c>
      <c r="AD305" s="65">
        <f t="shared" si="613"/>
        <v>1.2691215809259017E+28</v>
      </c>
      <c r="AE305" s="65">
        <f t="shared" si="613"/>
        <v>1.1347024933425839E+30</v>
      </c>
      <c r="AF305" s="65">
        <f t="shared" si="613"/>
        <v>9.4205537964731879E+31</v>
      </c>
      <c r="AG305" s="65">
        <f t="shared" si="613"/>
        <v>7.2997496201596907E+33</v>
      </c>
      <c r="AH305" s="65">
        <f t="shared" si="613"/>
        <v>5.302871460359726E+35</v>
      </c>
      <c r="AI305" s="65">
        <f t="shared" si="613"/>
        <v>3.6256479114135003E+37</v>
      </c>
      <c r="AJ305" s="65">
        <f t="shared" si="613"/>
        <v>2.3411912975893243E+39</v>
      </c>
      <c r="AK305" s="65">
        <f t="shared" si="613"/>
        <v>1.4322123364997023E+41</v>
      </c>
      <c r="AL305" s="65">
        <f t="shared" si="613"/>
        <v>8.3234208928409674E+42</v>
      </c>
      <c r="AM305" s="65">
        <f t="shared" si="538"/>
        <v>1</v>
      </c>
      <c r="AN305" s="65">
        <f t="shared" si="533"/>
        <v>1.3888888888888889E-3</v>
      </c>
      <c r="AO305" s="65">
        <f t="shared" ref="AO305:BH305" si="614">AN305+1/((FACT($B$4-1-AO$10))*(($B$5*$P305)^AO$10))</f>
        <v>1.3960647550159304E-3</v>
      </c>
      <c r="AP305" s="65">
        <f t="shared" si="614"/>
        <v>1.3960956508487345E-3</v>
      </c>
      <c r="AQ305" s="65">
        <f t="shared" si="614"/>
        <v>1.3960957572668273E-3</v>
      </c>
      <c r="AR305" s="65">
        <f t="shared" si="614"/>
        <v>1.3960957575417385E-3</v>
      </c>
      <c r="AS305" s="65">
        <f t="shared" si="614"/>
        <v>1.3960957575422119E-3</v>
      </c>
      <c r="AT305" s="65">
        <f t="shared" si="614"/>
        <v>1.3960957575422123E-3</v>
      </c>
      <c r="AU305" s="65" t="e">
        <f t="shared" si="614"/>
        <v>#NUM!</v>
      </c>
      <c r="AV305" s="65" t="e">
        <f t="shared" si="614"/>
        <v>#NUM!</v>
      </c>
      <c r="AW305" s="65" t="e">
        <f t="shared" si="614"/>
        <v>#NUM!</v>
      </c>
      <c r="AX305" s="65" t="e">
        <f t="shared" si="614"/>
        <v>#NUM!</v>
      </c>
      <c r="AY305" s="65" t="e">
        <f t="shared" si="614"/>
        <v>#NUM!</v>
      </c>
      <c r="AZ305" s="65" t="e">
        <f t="shared" si="614"/>
        <v>#NUM!</v>
      </c>
      <c r="BA305" s="65" t="e">
        <f t="shared" si="614"/>
        <v>#NUM!</v>
      </c>
      <c r="BB305" s="65" t="e">
        <f t="shared" si="614"/>
        <v>#NUM!</v>
      </c>
      <c r="BC305" s="65" t="e">
        <f t="shared" si="614"/>
        <v>#NUM!</v>
      </c>
      <c r="BD305" s="65" t="e">
        <f t="shared" si="614"/>
        <v>#NUM!</v>
      </c>
      <c r="BE305" s="65" t="e">
        <f t="shared" si="614"/>
        <v>#NUM!</v>
      </c>
      <c r="BF305" s="65" t="e">
        <f t="shared" si="614"/>
        <v>#NUM!</v>
      </c>
      <c r="BG305" s="65" t="e">
        <f t="shared" si="614"/>
        <v>#NUM!</v>
      </c>
      <c r="BH305" s="65" t="e">
        <f t="shared" si="614"/>
        <v>#NUM!</v>
      </c>
      <c r="BI305" s="5">
        <f t="shared" si="540"/>
        <v>7.8592189417855653</v>
      </c>
    </row>
    <row r="306" spans="4:61" s="1" customFormat="1">
      <c r="D306" s="5"/>
      <c r="E306" s="5"/>
      <c r="F306" s="5"/>
      <c r="G306" s="5"/>
      <c r="H306" s="5"/>
      <c r="O306" s="3"/>
      <c r="P306" s="65">
        <v>147.5</v>
      </c>
      <c r="Q306" s="65">
        <f t="shared" si="535"/>
        <v>0</v>
      </c>
      <c r="R306" s="65">
        <f t="shared" si="536"/>
        <v>1</v>
      </c>
      <c r="S306" s="65">
        <f t="shared" ref="S306:AL306" si="615">R306+(($B$5*$P306)^S$10)/FACT(S$10)</f>
        <v>1166.25</v>
      </c>
      <c r="T306" s="65">
        <f t="shared" si="615"/>
        <v>680070.03125</v>
      </c>
      <c r="U306" s="65">
        <f t="shared" si="615"/>
        <v>264377613.73177084</v>
      </c>
      <c r="V306" s="65">
        <f t="shared" si="615"/>
        <v>77082768312.989746</v>
      </c>
      <c r="W306" s="65">
        <f t="shared" si="615"/>
        <v>17979608720775.059</v>
      </c>
      <c r="X306" s="65">
        <f t="shared" si="615"/>
        <v>3494799336405179.5</v>
      </c>
      <c r="Y306" s="65">
        <f t="shared" si="615"/>
        <v>5.8226111186272691E+17</v>
      </c>
      <c r="Z306" s="65">
        <f t="shared" si="615"/>
        <v>8.4883191820774785E+19</v>
      </c>
      <c r="AA306" s="65">
        <f t="shared" si="615"/>
        <v>1.0999512026105195E+22</v>
      </c>
      <c r="AB306" s="65">
        <f t="shared" si="615"/>
        <v>1.2828266369410973E+24</v>
      </c>
      <c r="AC306" s="65">
        <f t="shared" si="615"/>
        <v>1.3600978639214057E+26</v>
      </c>
      <c r="AD306" s="65">
        <f t="shared" si="615"/>
        <v>1.3218558940954325E+28</v>
      </c>
      <c r="AE306" s="65">
        <f t="shared" si="615"/>
        <v>1.1858678206604608E+30</v>
      </c>
      <c r="AF306" s="65">
        <f t="shared" si="615"/>
        <v>9.8787978693421538E+31</v>
      </c>
      <c r="AG306" s="65">
        <f t="shared" si="615"/>
        <v>7.6808452916590766E+33</v>
      </c>
      <c r="AH306" s="65">
        <f t="shared" si="615"/>
        <v>5.5986786303748596E+35</v>
      </c>
      <c r="AI306" s="65">
        <f t="shared" si="615"/>
        <v>3.8409039770586001E+37</v>
      </c>
      <c r="AJ306" s="65">
        <f t="shared" si="615"/>
        <v>2.488617237841192E+39</v>
      </c>
      <c r="AK306" s="65">
        <f t="shared" si="615"/>
        <v>1.5275730685898717E+41</v>
      </c>
      <c r="AL306" s="65">
        <f t="shared" si="615"/>
        <v>8.9077868359110055E+42</v>
      </c>
      <c r="AM306" s="65">
        <f t="shared" si="538"/>
        <v>1</v>
      </c>
      <c r="AN306" s="65">
        <f t="shared" si="533"/>
        <v>1.3888888888888889E-3</v>
      </c>
      <c r="AO306" s="65">
        <f t="shared" ref="AO306:BH306" si="616">AN306+1/((FACT($B$4-1-AO$10))*(($B$5*$P306)^AO$10))</f>
        <v>1.3960404300460082E-3</v>
      </c>
      <c r="AP306" s="65">
        <f t="shared" si="616"/>
        <v>1.3960711167705613E-3</v>
      </c>
      <c r="AQ306" s="65">
        <f t="shared" si="616"/>
        <v>1.3960712221101007E-3</v>
      </c>
      <c r="AR306" s="65">
        <f t="shared" si="616"/>
        <v>1.3960712223813031E-3</v>
      </c>
      <c r="AS306" s="65">
        <f t="shared" si="616"/>
        <v>1.3960712223817686E-3</v>
      </c>
      <c r="AT306" s="65">
        <f t="shared" si="616"/>
        <v>1.3960712223817691E-3</v>
      </c>
      <c r="AU306" s="65" t="e">
        <f t="shared" si="616"/>
        <v>#NUM!</v>
      </c>
      <c r="AV306" s="65" t="e">
        <f t="shared" si="616"/>
        <v>#NUM!</v>
      </c>
      <c r="AW306" s="65" t="e">
        <f t="shared" si="616"/>
        <v>#NUM!</v>
      </c>
      <c r="AX306" s="65" t="e">
        <f t="shared" si="616"/>
        <v>#NUM!</v>
      </c>
      <c r="AY306" s="65" t="e">
        <f t="shared" si="616"/>
        <v>#NUM!</v>
      </c>
      <c r="AZ306" s="65" t="e">
        <f t="shared" si="616"/>
        <v>#NUM!</v>
      </c>
      <c r="BA306" s="65" t="e">
        <f t="shared" si="616"/>
        <v>#NUM!</v>
      </c>
      <c r="BB306" s="65" t="e">
        <f t="shared" si="616"/>
        <v>#NUM!</v>
      </c>
      <c r="BC306" s="65" t="e">
        <f t="shared" si="616"/>
        <v>#NUM!</v>
      </c>
      <c r="BD306" s="65" t="e">
        <f t="shared" si="616"/>
        <v>#NUM!</v>
      </c>
      <c r="BE306" s="65" t="e">
        <f t="shared" si="616"/>
        <v>#NUM!</v>
      </c>
      <c r="BF306" s="65" t="e">
        <f t="shared" si="616"/>
        <v>#NUM!</v>
      </c>
      <c r="BG306" s="65" t="e">
        <f t="shared" si="616"/>
        <v>#NUM!</v>
      </c>
      <c r="BH306" s="65" t="e">
        <f t="shared" si="616"/>
        <v>#NUM!</v>
      </c>
      <c r="BI306" s="5">
        <f t="shared" si="540"/>
        <v>7.8593570631038787</v>
      </c>
    </row>
    <row r="307" spans="4:61" s="1" customFormat="1">
      <c r="D307" s="5"/>
      <c r="E307" s="5"/>
      <c r="F307" s="5"/>
      <c r="G307" s="5"/>
      <c r="H307" s="5"/>
      <c r="O307" s="3"/>
      <c r="P307" s="66">
        <v>148</v>
      </c>
      <c r="Q307" s="65">
        <f t="shared" si="535"/>
        <v>0</v>
      </c>
      <c r="R307" s="65">
        <f t="shared" si="536"/>
        <v>1</v>
      </c>
      <c r="S307" s="65">
        <f t="shared" ref="S307:AL307" si="617">R307+(($B$5*$P307)^S$10)/FACT(S$10)</f>
        <v>1170.2</v>
      </c>
      <c r="T307" s="65">
        <f t="shared" si="617"/>
        <v>684684.52</v>
      </c>
      <c r="U307" s="65">
        <f t="shared" si="617"/>
        <v>267072998.83466673</v>
      </c>
      <c r="V307" s="65">
        <f t="shared" si="617"/>
        <v>78132377273.011749</v>
      </c>
      <c r="W307" s="65">
        <f t="shared" si="617"/>
        <v>18286155128746.582</v>
      </c>
      <c r="X307" s="65">
        <f t="shared" si="617"/>
        <v>3566422855299229.5</v>
      </c>
      <c r="Y307" s="65">
        <f t="shared" si="617"/>
        <v>5.9620662711806054E+17</v>
      </c>
      <c r="Z307" s="65">
        <f t="shared" si="617"/>
        <v>8.7210572480120635E+19</v>
      </c>
      <c r="AA307" s="65">
        <f t="shared" si="617"/>
        <v>1.1339379078627966E+22</v>
      </c>
      <c r="AB307" s="65">
        <f t="shared" si="617"/>
        <v>1.3269429208174343E+24</v>
      </c>
      <c r="AC307" s="65">
        <f t="shared" si="617"/>
        <v>1.411636393754549E+26</v>
      </c>
      <c r="AD307" s="65">
        <f t="shared" si="617"/>
        <v>1.3765919097272302E+28</v>
      </c>
      <c r="AE307" s="65">
        <f t="shared" si="617"/>
        <v>1.2391554638182718E+30</v>
      </c>
      <c r="AF307" s="65">
        <f t="shared" si="617"/>
        <v>1.0357668801294632E+32</v>
      </c>
      <c r="AG307" s="65">
        <f t="shared" si="617"/>
        <v>8.0804462251089827E+33</v>
      </c>
      <c r="AH307" s="65">
        <f t="shared" si="617"/>
        <v>5.9099018764840176E+35</v>
      </c>
      <c r="AI307" s="65">
        <f t="shared" si="617"/>
        <v>4.0681464874243341E+37</v>
      </c>
      <c r="AJ307" s="65">
        <f t="shared" si="617"/>
        <v>2.6447805206279547E+39</v>
      </c>
      <c r="AK307" s="65">
        <f t="shared" si="617"/>
        <v>1.6289281294100899E+41</v>
      </c>
      <c r="AL307" s="65">
        <f t="shared" si="617"/>
        <v>9.5309927882364851E+42</v>
      </c>
      <c r="AM307" s="65">
        <f t="shared" si="538"/>
        <v>1</v>
      </c>
      <c r="AN307" s="65">
        <f t="shared" si="533"/>
        <v>1.3888888888888889E-3</v>
      </c>
      <c r="AO307" s="65">
        <f t="shared" ref="AO307:BH307" si="618">AN307+1/((FACT($B$4-1-AO$10))*(($B$5*$P307)^AO$10))</f>
        <v>1.3960162694339911E-3</v>
      </c>
      <c r="AP307" s="65">
        <f t="shared" si="618"/>
        <v>1.3960467491660519E-3</v>
      </c>
      <c r="AQ307" s="65">
        <f t="shared" si="618"/>
        <v>1.3960468534415635E-3</v>
      </c>
      <c r="AR307" s="65">
        <f t="shared" si="618"/>
        <v>1.3960468537091196E-3</v>
      </c>
      <c r="AS307" s="65">
        <f t="shared" si="618"/>
        <v>1.3960468537095774E-3</v>
      </c>
      <c r="AT307" s="65">
        <f t="shared" si="618"/>
        <v>1.3960468537095778E-3</v>
      </c>
      <c r="AU307" s="65" t="e">
        <f t="shared" si="618"/>
        <v>#NUM!</v>
      </c>
      <c r="AV307" s="65" t="e">
        <f t="shared" si="618"/>
        <v>#NUM!</v>
      </c>
      <c r="AW307" s="65" t="e">
        <f t="shared" si="618"/>
        <v>#NUM!</v>
      </c>
      <c r="AX307" s="65" t="e">
        <f t="shared" si="618"/>
        <v>#NUM!</v>
      </c>
      <c r="AY307" s="65" t="e">
        <f t="shared" si="618"/>
        <v>#NUM!</v>
      </c>
      <c r="AZ307" s="65" t="e">
        <f t="shared" si="618"/>
        <v>#NUM!</v>
      </c>
      <c r="BA307" s="65" t="e">
        <f t="shared" si="618"/>
        <v>#NUM!</v>
      </c>
      <c r="BB307" s="65" t="e">
        <f t="shared" si="618"/>
        <v>#NUM!</v>
      </c>
      <c r="BC307" s="65" t="e">
        <f t="shared" si="618"/>
        <v>#NUM!</v>
      </c>
      <c r="BD307" s="65" t="e">
        <f t="shared" si="618"/>
        <v>#NUM!</v>
      </c>
      <c r="BE307" s="65" t="e">
        <f t="shared" si="618"/>
        <v>#NUM!</v>
      </c>
      <c r="BF307" s="65" t="e">
        <f t="shared" si="618"/>
        <v>#NUM!</v>
      </c>
      <c r="BG307" s="65" t="e">
        <f t="shared" si="618"/>
        <v>#NUM!</v>
      </c>
      <c r="BH307" s="65" t="e">
        <f t="shared" si="618"/>
        <v>#NUM!</v>
      </c>
      <c r="BI307" s="5">
        <f t="shared" si="540"/>
        <v>7.8594942519778739</v>
      </c>
    </row>
    <row r="308" spans="4:61" s="1" customFormat="1">
      <c r="D308" s="5"/>
      <c r="E308" s="5"/>
      <c r="F308" s="5"/>
      <c r="G308" s="5"/>
      <c r="H308" s="5"/>
      <c r="O308" s="3"/>
      <c r="P308" s="65">
        <v>148.5</v>
      </c>
      <c r="Q308" s="65">
        <f t="shared" si="535"/>
        <v>0</v>
      </c>
      <c r="R308" s="65">
        <f t="shared" si="536"/>
        <v>1</v>
      </c>
      <c r="S308" s="65">
        <f t="shared" ref="S308:AL308" si="619">R308+(($B$5*$P308)^S$10)/FACT(S$10)</f>
        <v>1174.1500000000001</v>
      </c>
      <c r="T308" s="65">
        <f t="shared" si="619"/>
        <v>689314.61125000007</v>
      </c>
      <c r="U308" s="65">
        <f t="shared" si="619"/>
        <v>269786641.98306251</v>
      </c>
      <c r="V308" s="65">
        <f t="shared" si="619"/>
        <v>79192669043.543533</v>
      </c>
      <c r="W308" s="65">
        <f t="shared" si="619"/>
        <v>18596868566921.676</v>
      </c>
      <c r="X308" s="65">
        <f t="shared" si="619"/>
        <v>3639265448499543.5</v>
      </c>
      <c r="Y308" s="65">
        <f t="shared" si="619"/>
        <v>6.1043745752677901E+17</v>
      </c>
      <c r="Z308" s="65">
        <f t="shared" si="619"/>
        <v>8.9593599837105963E+19</v>
      </c>
      <c r="AA308" s="65">
        <f t="shared" si="619"/>
        <v>1.1688548816015254E+22</v>
      </c>
      <c r="AB308" s="65">
        <f t="shared" si="619"/>
        <v>1.3724199800019547E+24</v>
      </c>
      <c r="AC308" s="65">
        <f t="shared" si="619"/>
        <v>1.4649442711598239E+26</v>
      </c>
      <c r="AD308" s="65">
        <f t="shared" si="619"/>
        <v>1.4333984649747267E+28</v>
      </c>
      <c r="AE308" s="65">
        <f t="shared" si="619"/>
        <v>1.294645842702047E+30</v>
      </c>
      <c r="AF308" s="65">
        <f t="shared" si="619"/>
        <v>1.0858020700513459E+32</v>
      </c>
      <c r="AG308" s="65">
        <f t="shared" si="619"/>
        <v>8.4993839455189822E+33</v>
      </c>
      <c r="AH308" s="65">
        <f t="shared" si="619"/>
        <v>6.23728846810364E+35</v>
      </c>
      <c r="AI308" s="65">
        <f t="shared" si="619"/>
        <v>4.3079990279745243E+37</v>
      </c>
      <c r="AJ308" s="65">
        <f t="shared" si="619"/>
        <v>2.8101668291712759E+39</v>
      </c>
      <c r="AK308" s="65">
        <f t="shared" si="619"/>
        <v>1.736632155157818E+41</v>
      </c>
      <c r="AL308" s="65">
        <f t="shared" si="619"/>
        <v>1.0195475918850638E+43</v>
      </c>
      <c r="AM308" s="65">
        <f t="shared" si="538"/>
        <v>1</v>
      </c>
      <c r="AN308" s="65">
        <f t="shared" si="533"/>
        <v>1.3888888888888889E-3</v>
      </c>
      <c r="AO308" s="65">
        <f t="shared" ref="AO308:BH308" si="620">AN308+1/((FACT($B$4-1-AO$10))*(($B$5*$P308)^AO$10))</f>
        <v>1.3959922715196978E-3</v>
      </c>
      <c r="AP308" s="65">
        <f t="shared" si="620"/>
        <v>1.3960225463465776E-3</v>
      </c>
      <c r="AQ308" s="65">
        <f t="shared" si="620"/>
        <v>1.3960226495723436E-3</v>
      </c>
      <c r="AR308" s="65">
        <f t="shared" si="620"/>
        <v>1.3960226498363143E-3</v>
      </c>
      <c r="AS308" s="65">
        <f t="shared" si="620"/>
        <v>1.3960226498367643E-3</v>
      </c>
      <c r="AT308" s="65">
        <f t="shared" si="620"/>
        <v>1.3960226498367647E-3</v>
      </c>
      <c r="AU308" s="65" t="e">
        <f t="shared" si="620"/>
        <v>#NUM!</v>
      </c>
      <c r="AV308" s="65" t="e">
        <f t="shared" si="620"/>
        <v>#NUM!</v>
      </c>
      <c r="AW308" s="65" t="e">
        <f t="shared" si="620"/>
        <v>#NUM!</v>
      </c>
      <c r="AX308" s="65" t="e">
        <f t="shared" si="620"/>
        <v>#NUM!</v>
      </c>
      <c r="AY308" s="65" t="e">
        <f t="shared" si="620"/>
        <v>#NUM!</v>
      </c>
      <c r="AZ308" s="65" t="e">
        <f t="shared" si="620"/>
        <v>#NUM!</v>
      </c>
      <c r="BA308" s="65" t="e">
        <f t="shared" si="620"/>
        <v>#NUM!</v>
      </c>
      <c r="BB308" s="65" t="e">
        <f t="shared" si="620"/>
        <v>#NUM!</v>
      </c>
      <c r="BC308" s="65" t="e">
        <f t="shared" si="620"/>
        <v>#NUM!</v>
      </c>
      <c r="BD308" s="65" t="e">
        <f t="shared" si="620"/>
        <v>#NUM!</v>
      </c>
      <c r="BE308" s="65" t="e">
        <f t="shared" si="620"/>
        <v>#NUM!</v>
      </c>
      <c r="BF308" s="65" t="e">
        <f t="shared" si="620"/>
        <v>#NUM!</v>
      </c>
      <c r="BG308" s="65" t="e">
        <f t="shared" si="620"/>
        <v>#NUM!</v>
      </c>
      <c r="BH308" s="65" t="e">
        <f t="shared" si="620"/>
        <v>#NUM!</v>
      </c>
      <c r="BI308" s="5">
        <f t="shared" si="540"/>
        <v>7.859630517818025</v>
      </c>
    </row>
    <row r="309" spans="4:61" s="1" customFormat="1">
      <c r="D309" s="5"/>
      <c r="E309" s="5"/>
      <c r="F309" s="5"/>
      <c r="G309" s="5"/>
      <c r="H309" s="5"/>
      <c r="O309" s="3"/>
      <c r="P309" s="66">
        <v>149</v>
      </c>
      <c r="Q309" s="65">
        <f t="shared" si="535"/>
        <v>0</v>
      </c>
      <c r="R309" s="65">
        <f t="shared" si="536"/>
        <v>1</v>
      </c>
      <c r="S309" s="65">
        <f t="shared" ref="S309:AL309" si="621">R309+(($B$5*$P309)^S$10)/FACT(S$10)</f>
        <v>1178.1000000000001</v>
      </c>
      <c r="T309" s="65">
        <f t="shared" si="621"/>
        <v>693960.30500000017</v>
      </c>
      <c r="U309" s="65">
        <f t="shared" si="621"/>
        <v>272518604.80683345</v>
      </c>
      <c r="V309" s="65">
        <f t="shared" si="621"/>
        <v>80263715865.583893</v>
      </c>
      <c r="W309" s="65">
        <f t="shared" si="621"/>
        <v>18911791374997.715</v>
      </c>
      <c r="X309" s="65">
        <f t="shared" si="621"/>
        <v>3713343659302404.5</v>
      </c>
      <c r="Y309" s="65">
        <f t="shared" si="621"/>
        <v>6.2495845105035251E+17</v>
      </c>
      <c r="Z309" s="65">
        <f t="shared" si="621"/>
        <v>9.2033410439800996E+19</v>
      </c>
      <c r="AA309" s="65">
        <f t="shared" si="621"/>
        <v>1.2047243281101847E+22</v>
      </c>
      <c r="AB309" s="65">
        <f t="shared" si="621"/>
        <v>1.4192949971567313E+24</v>
      </c>
      <c r="AC309" s="65">
        <f t="shared" si="621"/>
        <v>1.5200759782324798E+26</v>
      </c>
      <c r="AD309" s="65">
        <f t="shared" si="621"/>
        <v>1.4923465202539249E+28</v>
      </c>
      <c r="AE309" s="65">
        <f t="shared" si="621"/>
        <v>1.3524221380110933E+30</v>
      </c>
      <c r="AF309" s="65">
        <f t="shared" si="621"/>
        <v>1.1380739983536466E+32</v>
      </c>
      <c r="AG309" s="65">
        <f t="shared" si="621"/>
        <v>8.9385243496723569E+33</v>
      </c>
      <c r="AH309" s="65">
        <f t="shared" si="621"/>
        <v>6.581619194529926E+35</v>
      </c>
      <c r="AI309" s="65">
        <f t="shared" si="621"/>
        <v>4.5611153588636429E+37</v>
      </c>
      <c r="AJ309" s="65">
        <f t="shared" si="621"/>
        <v>2.9852870699106269E+39</v>
      </c>
      <c r="AK309" s="65">
        <f t="shared" si="621"/>
        <v>1.8510594607531142E+41</v>
      </c>
      <c r="AL309" s="65">
        <f t="shared" si="621"/>
        <v>1.0903817331838178E+43</v>
      </c>
      <c r="AM309" s="65">
        <f t="shared" si="538"/>
        <v>1</v>
      </c>
      <c r="AN309" s="65">
        <f t="shared" si="533"/>
        <v>1.3888888888888889E-3</v>
      </c>
      <c r="AO309" s="65">
        <f t="shared" ref="AO309:BH309" si="622">AN309+1/((FACT($B$4-1-AO$10))*(($B$5*$P309)^AO$10))</f>
        <v>1.395968434665232E-3</v>
      </c>
      <c r="AP309" s="65">
        <f t="shared" si="622"/>
        <v>1.3959985066462717E-3</v>
      </c>
      <c r="AQ309" s="65">
        <f t="shared" si="622"/>
        <v>1.3959986088363356E-3</v>
      </c>
      <c r="AR309" s="65">
        <f t="shared" si="622"/>
        <v>1.3959986090967809E-3</v>
      </c>
      <c r="AS309" s="65">
        <f t="shared" si="622"/>
        <v>1.3959986090972235E-3</v>
      </c>
      <c r="AT309" s="65">
        <f t="shared" si="622"/>
        <v>1.3959986090972239E-3</v>
      </c>
      <c r="AU309" s="65" t="e">
        <f t="shared" si="622"/>
        <v>#NUM!</v>
      </c>
      <c r="AV309" s="65" t="e">
        <f t="shared" si="622"/>
        <v>#NUM!</v>
      </c>
      <c r="AW309" s="65" t="e">
        <f t="shared" si="622"/>
        <v>#NUM!</v>
      </c>
      <c r="AX309" s="65" t="e">
        <f t="shared" si="622"/>
        <v>#NUM!</v>
      </c>
      <c r="AY309" s="65" t="e">
        <f t="shared" si="622"/>
        <v>#NUM!</v>
      </c>
      <c r="AZ309" s="65" t="e">
        <f t="shared" si="622"/>
        <v>#NUM!</v>
      </c>
      <c r="BA309" s="65" t="e">
        <f t="shared" si="622"/>
        <v>#NUM!</v>
      </c>
      <c r="BB309" s="65" t="e">
        <f t="shared" si="622"/>
        <v>#NUM!</v>
      </c>
      <c r="BC309" s="65" t="e">
        <f t="shared" si="622"/>
        <v>#NUM!</v>
      </c>
      <c r="BD309" s="65" t="e">
        <f t="shared" si="622"/>
        <v>#NUM!</v>
      </c>
      <c r="BE309" s="65" t="e">
        <f t="shared" si="622"/>
        <v>#NUM!</v>
      </c>
      <c r="BF309" s="65" t="e">
        <f t="shared" si="622"/>
        <v>#NUM!</v>
      </c>
      <c r="BG309" s="65" t="e">
        <f t="shared" si="622"/>
        <v>#NUM!</v>
      </c>
      <c r="BH309" s="65" t="e">
        <f t="shared" si="622"/>
        <v>#NUM!</v>
      </c>
      <c r="BI309" s="5">
        <f t="shared" si="540"/>
        <v>7.8597658699085882</v>
      </c>
    </row>
    <row r="310" spans="4:61" s="1" customFormat="1">
      <c r="D310" s="5"/>
      <c r="E310" s="5"/>
      <c r="F310" s="5"/>
      <c r="G310" s="5"/>
      <c r="H310" s="5"/>
      <c r="O310" s="3"/>
      <c r="P310" s="65">
        <v>149.5</v>
      </c>
      <c r="Q310" s="65">
        <f t="shared" si="535"/>
        <v>0</v>
      </c>
      <c r="R310" s="65">
        <f t="shared" si="536"/>
        <v>1</v>
      </c>
      <c r="S310" s="65">
        <f t="shared" ref="S310:AL310" si="623">R310+(($B$5*$P310)^S$10)/FACT(S$10)</f>
        <v>1182.05</v>
      </c>
      <c r="T310" s="65">
        <f t="shared" si="623"/>
        <v>698621.60124999995</v>
      </c>
      <c r="U310" s="65">
        <f t="shared" si="623"/>
        <v>275268948.93585408</v>
      </c>
      <c r="V310" s="65">
        <f t="shared" si="623"/>
        <v>81345590223.569397</v>
      </c>
      <c r="W310" s="65">
        <f t="shared" si="623"/>
        <v>19230966178504.758</v>
      </c>
      <c r="X310" s="65">
        <f t="shared" si="623"/>
        <v>3788674198810087.5</v>
      </c>
      <c r="Y310" s="65">
        <f t="shared" si="623"/>
        <v>6.3977452132731443E+17</v>
      </c>
      <c r="Z310" s="65">
        <f t="shared" si="623"/>
        <v>9.4531160115217334E+19</v>
      </c>
      <c r="AA310" s="65">
        <f t="shared" si="623"/>
        <v>1.2415689044077861E+22</v>
      </c>
      <c r="AB310" s="65">
        <f t="shared" si="623"/>
        <v>1.4676060409294857E+24</v>
      </c>
      <c r="AC310" s="65">
        <f t="shared" si="623"/>
        <v>1.5770874832222592E+26</v>
      </c>
      <c r="AD310" s="65">
        <f t="shared" si="623"/>
        <v>1.5535092172599322E+28</v>
      </c>
      <c r="AE310" s="65">
        <f t="shared" si="623"/>
        <v>1.4125703762681734E+30</v>
      </c>
      <c r="AF310" s="65">
        <f t="shared" si="623"/>
        <v>1.1926746482491657E+32</v>
      </c>
      <c r="AG310" s="65">
        <f t="shared" si="623"/>
        <v>9.3987690040633282E+33</v>
      </c>
      <c r="AH310" s="65">
        <f t="shared" si="623"/>
        <v>6.9437097481140878E+35</v>
      </c>
      <c r="AI310" s="65">
        <f t="shared" si="623"/>
        <v>4.8281807661209372E+37</v>
      </c>
      <c r="AJ310" s="65">
        <f t="shared" si="623"/>
        <v>3.1706785909095594E+39</v>
      </c>
      <c r="AK310" s="65">
        <f t="shared" si="623"/>
        <v>1.9726050600435504E+41</v>
      </c>
      <c r="AL310" s="65">
        <f t="shared" si="623"/>
        <v>1.1658750039336844E+43</v>
      </c>
      <c r="AM310" s="65">
        <f t="shared" si="538"/>
        <v>1</v>
      </c>
      <c r="AN310" s="65">
        <f t="shared" si="533"/>
        <v>1.3888888888888889E-3</v>
      </c>
      <c r="AO310" s="65">
        <f t="shared" ref="AO310:BH310" si="624">AN310+1/((FACT($B$4-1-AO$10))*(($B$5*$P310)^AO$10))</f>
        <v>1.3959447572546087E-3</v>
      </c>
      <c r="AP310" s="65">
        <f t="shared" si="624"/>
        <v>1.3959746284216454E-3</v>
      </c>
      <c r="AQ310" s="65">
        <f t="shared" si="624"/>
        <v>1.3959747295898162E-3</v>
      </c>
      <c r="AR310" s="65">
        <f t="shared" si="624"/>
        <v>1.3959747298467947E-3</v>
      </c>
      <c r="AS310" s="65">
        <f t="shared" si="624"/>
        <v>1.3959747298472299E-3</v>
      </c>
      <c r="AT310" s="65">
        <f t="shared" si="624"/>
        <v>1.3959747298472303E-3</v>
      </c>
      <c r="AU310" s="65" t="e">
        <f t="shared" si="624"/>
        <v>#NUM!</v>
      </c>
      <c r="AV310" s="65" t="e">
        <f t="shared" si="624"/>
        <v>#NUM!</v>
      </c>
      <c r="AW310" s="65" t="e">
        <f t="shared" si="624"/>
        <v>#NUM!</v>
      </c>
      <c r="AX310" s="65" t="e">
        <f t="shared" si="624"/>
        <v>#NUM!</v>
      </c>
      <c r="AY310" s="65" t="e">
        <f t="shared" si="624"/>
        <v>#NUM!</v>
      </c>
      <c r="AZ310" s="65" t="e">
        <f t="shared" si="624"/>
        <v>#NUM!</v>
      </c>
      <c r="BA310" s="65" t="e">
        <f t="shared" si="624"/>
        <v>#NUM!</v>
      </c>
      <c r="BB310" s="65" t="e">
        <f t="shared" si="624"/>
        <v>#NUM!</v>
      </c>
      <c r="BC310" s="65" t="e">
        <f t="shared" si="624"/>
        <v>#NUM!</v>
      </c>
      <c r="BD310" s="65" t="e">
        <f t="shared" si="624"/>
        <v>#NUM!</v>
      </c>
      <c r="BE310" s="65" t="e">
        <f t="shared" si="624"/>
        <v>#NUM!</v>
      </c>
      <c r="BF310" s="65" t="e">
        <f t="shared" si="624"/>
        <v>#NUM!</v>
      </c>
      <c r="BG310" s="65" t="e">
        <f t="shared" si="624"/>
        <v>#NUM!</v>
      </c>
      <c r="BH310" s="65" t="e">
        <f t="shared" si="624"/>
        <v>#NUM!</v>
      </c>
      <c r="BI310" s="5">
        <f t="shared" si="540"/>
        <v>7.8599003174097408</v>
      </c>
    </row>
    <row r="311" spans="4:61" s="1" customFormat="1">
      <c r="D311" s="5"/>
      <c r="E311" s="5"/>
      <c r="F311" s="5"/>
      <c r="G311" s="5"/>
      <c r="H311" s="5"/>
      <c r="O311" s="3"/>
      <c r="P311" s="66">
        <v>150</v>
      </c>
      <c r="Q311" s="65">
        <f t="shared" si="535"/>
        <v>0</v>
      </c>
      <c r="R311" s="65">
        <f t="shared" si="536"/>
        <v>1</v>
      </c>
      <c r="S311" s="65">
        <f t="shared" ref="S311:AL311" si="625">R311+(($B$5*$P311)^S$10)/FACT(S$10)</f>
        <v>1186</v>
      </c>
      <c r="T311" s="65">
        <f t="shared" si="625"/>
        <v>703298.5</v>
      </c>
      <c r="U311" s="65">
        <f t="shared" si="625"/>
        <v>278037736</v>
      </c>
      <c r="V311" s="65">
        <f t="shared" si="625"/>
        <v>82438364845.375</v>
      </c>
      <c r="W311" s="65">
        <f t="shared" si="625"/>
        <v>19554435889767.25</v>
      </c>
      <c r="X311" s="65">
        <f t="shared" si="625"/>
        <v>3865273947061838</v>
      </c>
      <c r="Y311" s="65">
        <f t="shared" si="625"/>
        <v>6.5489064833833382E+17</v>
      </c>
      <c r="Z311" s="65">
        <f t="shared" si="625"/>
        <v>9.7088024230045483E+19</v>
      </c>
      <c r="AA311" s="65">
        <f t="shared" si="625"/>
        <v>1.279411727915482E+22</v>
      </c>
      <c r="AB311" s="65">
        <f t="shared" si="625"/>
        <v>1.5173920839877406E+24</v>
      </c>
      <c r="AC311" s="65">
        <f t="shared" si="625"/>
        <v>1.6360362758850358E+26</v>
      </c>
      <c r="AD311" s="65">
        <f t="shared" si="625"/>
        <v>1.6169619383659442E+28</v>
      </c>
      <c r="AE311" s="65">
        <f t="shared" si="625"/>
        <v>1.4751795171485875E+30</v>
      </c>
      <c r="AF311" s="65">
        <f t="shared" si="625"/>
        <v>1.2496994586367998E+32</v>
      </c>
      <c r="AG311" s="65">
        <f t="shared" si="625"/>
        <v>9.8810564872396622E+33</v>
      </c>
      <c r="AH311" s="65">
        <f t="shared" si="625"/>
        <v>7.3244121595789836E+35</v>
      </c>
      <c r="AI311" s="65">
        <f t="shared" si="625"/>
        <v>5.1099134684942045E+37</v>
      </c>
      <c r="AJ311" s="65">
        <f t="shared" si="625"/>
        <v>3.3669064547263978E+39</v>
      </c>
      <c r="AK311" s="65">
        <f t="shared" si="625"/>
        <v>2.1016857352046984E+41</v>
      </c>
      <c r="AL311" s="65">
        <f t="shared" si="625"/>
        <v>1.2463167347165769E+43</v>
      </c>
      <c r="AM311" s="65">
        <f t="shared" si="538"/>
        <v>1</v>
      </c>
      <c r="AN311" s="65">
        <f t="shared" si="533"/>
        <v>1.3888888888888889E-3</v>
      </c>
      <c r="AO311" s="65">
        <f t="shared" ref="AO311:BH311" si="626">AN311+1/((FACT($B$4-1-AO$10))*(($B$5*$P311)^AO$10))</f>
        <v>1.3959212376933895E-3</v>
      </c>
      <c r="AP311" s="65">
        <f t="shared" si="626"/>
        <v>1.3959509100512145E-3</v>
      </c>
      <c r="AQ311" s="65">
        <f t="shared" si="626"/>
        <v>1.3959510102110721E-3</v>
      </c>
      <c r="AR311" s="65">
        <f t="shared" si="626"/>
        <v>1.3959510104646414E-3</v>
      </c>
      <c r="AS311" s="65">
        <f t="shared" si="626"/>
        <v>1.3959510104650694E-3</v>
      </c>
      <c r="AT311" s="65">
        <f t="shared" si="626"/>
        <v>1.3959510104650699E-3</v>
      </c>
      <c r="AU311" s="65" t="e">
        <f t="shared" si="626"/>
        <v>#NUM!</v>
      </c>
      <c r="AV311" s="65" t="e">
        <f t="shared" si="626"/>
        <v>#NUM!</v>
      </c>
      <c r="AW311" s="65" t="e">
        <f t="shared" si="626"/>
        <v>#NUM!</v>
      </c>
      <c r="AX311" s="65" t="e">
        <f t="shared" si="626"/>
        <v>#NUM!</v>
      </c>
      <c r="AY311" s="65" t="e">
        <f t="shared" si="626"/>
        <v>#NUM!</v>
      </c>
      <c r="AZ311" s="65" t="e">
        <f t="shared" si="626"/>
        <v>#NUM!</v>
      </c>
      <c r="BA311" s="65" t="e">
        <f t="shared" si="626"/>
        <v>#NUM!</v>
      </c>
      <c r="BB311" s="65" t="e">
        <f t="shared" si="626"/>
        <v>#NUM!</v>
      </c>
      <c r="BC311" s="65" t="e">
        <f t="shared" si="626"/>
        <v>#NUM!</v>
      </c>
      <c r="BD311" s="65" t="e">
        <f t="shared" si="626"/>
        <v>#NUM!</v>
      </c>
      <c r="BE311" s="65" t="e">
        <f t="shared" si="626"/>
        <v>#NUM!</v>
      </c>
      <c r="BF311" s="65" t="e">
        <f t="shared" si="626"/>
        <v>#NUM!</v>
      </c>
      <c r="BG311" s="65" t="e">
        <f t="shared" si="626"/>
        <v>#NUM!</v>
      </c>
      <c r="BH311" s="65" t="e">
        <f t="shared" si="626"/>
        <v>#NUM!</v>
      </c>
      <c r="BI311" s="5">
        <f t="shared" si="540"/>
        <v>7.8600338693596123</v>
      </c>
    </row>
    <row r="312" spans="4:61" s="1" customFormat="1">
      <c r="D312" s="5"/>
      <c r="E312" s="5"/>
      <c r="F312" s="5"/>
      <c r="G312" s="5"/>
      <c r="H312" s="5"/>
      <c r="O312" s="3"/>
      <c r="P312" s="65">
        <v>150.5</v>
      </c>
      <c r="Q312" s="65">
        <f t="shared" si="535"/>
        <v>0</v>
      </c>
      <c r="R312" s="65">
        <f t="shared" si="536"/>
        <v>1</v>
      </c>
      <c r="S312" s="65">
        <f t="shared" ref="S312:AL312" si="627">R312+(($B$5*$P312)^S$10)/FACT(S$10)</f>
        <v>1189.95</v>
      </c>
      <c r="T312" s="65">
        <f t="shared" si="627"/>
        <v>707991.00124999997</v>
      </c>
      <c r="U312" s="65">
        <f t="shared" si="627"/>
        <v>280825027.62914586</v>
      </c>
      <c r="V312" s="65">
        <f t="shared" si="627"/>
        <v>83542112702.313339</v>
      </c>
      <c r="W312" s="65">
        <f t="shared" si="627"/>
        <v>19882243708865.465</v>
      </c>
      <c r="X312" s="65">
        <f t="shared" si="627"/>
        <v>3943159954168562.5</v>
      </c>
      <c r="Y312" s="65">
        <f t="shared" si="627"/>
        <v>6.703118790757481E+17</v>
      </c>
      <c r="Z312" s="65">
        <f t="shared" si="627"/>
        <v>9.9705197954025996E+19</v>
      </c>
      <c r="AA312" s="65">
        <f t="shared" si="627"/>
        <v>1.3182763842266483E+22</v>
      </c>
      <c r="AB312" s="65">
        <f t="shared" si="627"/>
        <v>1.5686930213577961E+24</v>
      </c>
      <c r="AC312" s="65">
        <f t="shared" si="627"/>
        <v>1.6969814035527499E+26</v>
      </c>
      <c r="AD312" s="65">
        <f t="shared" si="627"/>
        <v>1.6827823674327011E+28</v>
      </c>
      <c r="AE312" s="65">
        <f t="shared" si="627"/>
        <v>1.5403415431832264E+30</v>
      </c>
      <c r="AF312" s="65">
        <f t="shared" si="627"/>
        <v>1.3092474417247654E+32</v>
      </c>
      <c r="AG312" s="65">
        <f t="shared" si="627"/>
        <v>1.038636377791236E+34</v>
      </c>
      <c r="AH312" s="65">
        <f t="shared" si="627"/>
        <v>7.7246162872572712E+35</v>
      </c>
      <c r="AI312" s="65">
        <f t="shared" si="627"/>
        <v>5.4070660820473049E+37</v>
      </c>
      <c r="AJ312" s="65">
        <f t="shared" si="627"/>
        <v>3.5745647679886938E+39</v>
      </c>
      <c r="AK312" s="65">
        <f t="shared" si="627"/>
        <v>2.2387411575312846E+41</v>
      </c>
      <c r="AL312" s="65">
        <f t="shared" si="627"/>
        <v>1.3320131672942227E+43</v>
      </c>
      <c r="AM312" s="65">
        <f t="shared" si="538"/>
        <v>1</v>
      </c>
      <c r="AN312" s="65">
        <f t="shared" si="533"/>
        <v>1.3888888888888889E-3</v>
      </c>
      <c r="AO312" s="65">
        <f t="shared" ref="AO312:BH312" si="628">AN312+1/((FACT($B$4-1-AO$10))*(($B$5*$P312)^AO$10))</f>
        <v>1.3958978744083249E-3</v>
      </c>
      <c r="AP312" s="65">
        <f t="shared" si="628"/>
        <v>1.395927349935132E-3</v>
      </c>
      <c r="AQ312" s="65">
        <f t="shared" si="628"/>
        <v>1.3959274491000314E-3</v>
      </c>
      <c r="AR312" s="65">
        <f t="shared" si="628"/>
        <v>1.3959274493502477E-3</v>
      </c>
      <c r="AS312" s="65">
        <f t="shared" si="628"/>
        <v>1.3959274493506686E-3</v>
      </c>
      <c r="AT312" s="65">
        <f t="shared" si="628"/>
        <v>1.395927449350669E-3</v>
      </c>
      <c r="AU312" s="65" t="e">
        <f t="shared" si="628"/>
        <v>#NUM!</v>
      </c>
      <c r="AV312" s="65" t="e">
        <f t="shared" si="628"/>
        <v>#NUM!</v>
      </c>
      <c r="AW312" s="65" t="e">
        <f t="shared" si="628"/>
        <v>#NUM!</v>
      </c>
      <c r="AX312" s="65" t="e">
        <f t="shared" si="628"/>
        <v>#NUM!</v>
      </c>
      <c r="AY312" s="65" t="e">
        <f t="shared" si="628"/>
        <v>#NUM!</v>
      </c>
      <c r="AZ312" s="65" t="e">
        <f t="shared" si="628"/>
        <v>#NUM!</v>
      </c>
      <c r="BA312" s="65" t="e">
        <f t="shared" si="628"/>
        <v>#NUM!</v>
      </c>
      <c r="BB312" s="65" t="e">
        <f t="shared" si="628"/>
        <v>#NUM!</v>
      </c>
      <c r="BC312" s="65" t="e">
        <f t="shared" si="628"/>
        <v>#NUM!</v>
      </c>
      <c r="BD312" s="65" t="e">
        <f t="shared" si="628"/>
        <v>#NUM!</v>
      </c>
      <c r="BE312" s="65" t="e">
        <f t="shared" si="628"/>
        <v>#NUM!</v>
      </c>
      <c r="BF312" s="65" t="e">
        <f t="shared" si="628"/>
        <v>#NUM!</v>
      </c>
      <c r="BG312" s="65" t="e">
        <f t="shared" si="628"/>
        <v>#NUM!</v>
      </c>
      <c r="BH312" s="65" t="e">
        <f t="shared" si="628"/>
        <v>#NUM!</v>
      </c>
      <c r="BI312" s="5">
        <f t="shared" si="540"/>
        <v>7.8601665346763356</v>
      </c>
    </row>
    <row r="313" spans="4:61" s="1" customFormat="1">
      <c r="D313" s="5"/>
      <c r="E313" s="5"/>
      <c r="F313" s="5"/>
      <c r="G313" s="5"/>
      <c r="H313" s="5"/>
      <c r="O313" s="3"/>
      <c r="P313" s="66">
        <v>151</v>
      </c>
      <c r="Q313" s="65">
        <f t="shared" si="535"/>
        <v>0</v>
      </c>
      <c r="R313" s="65">
        <f t="shared" si="536"/>
        <v>1</v>
      </c>
      <c r="S313" s="65">
        <f t="shared" ref="S313:AL313" si="629">R313+(($B$5*$P313)^S$10)/FACT(S$10)</f>
        <v>1193.9000000000001</v>
      </c>
      <c r="T313" s="65">
        <f t="shared" si="629"/>
        <v>712699.1050000001</v>
      </c>
      <c r="U313" s="65">
        <f t="shared" si="629"/>
        <v>283630885.45316672</v>
      </c>
      <c r="V313" s="65">
        <f t="shared" si="629"/>
        <v>84656907009.135193</v>
      </c>
      <c r="W313" s="65">
        <f t="shared" si="629"/>
        <v>20214433124597.195</v>
      </c>
      <c r="X313" s="65">
        <f t="shared" si="629"/>
        <v>4022349441451396</v>
      </c>
      <c r="Y313" s="65">
        <f t="shared" si="629"/>
        <v>6.8604332821759987E+17</v>
      </c>
      <c r="Z313" s="65">
        <f t="shared" si="629"/>
        <v>1.0238389652597601E+20</v>
      </c>
      <c r="AA313" s="65">
        <f t="shared" si="629"/>
        <v>1.3581869349815533E+22</v>
      </c>
      <c r="AB313" s="65">
        <f t="shared" si="629"/>
        <v>1.6215496890727272E+24</v>
      </c>
      <c r="AC313" s="65">
        <f t="shared" si="629"/>
        <v>1.7599835079338738E+26</v>
      </c>
      <c r="AD313" s="65">
        <f t="shared" si="629"/>
        <v>1.7510505520571469E+28</v>
      </c>
      <c r="AE313" s="65">
        <f t="shared" si="629"/>
        <v>1.6081515518919772E+30</v>
      </c>
      <c r="AF313" s="65">
        <f t="shared" si="629"/>
        <v>1.3714213042449554E+32</v>
      </c>
      <c r="AG313" s="65">
        <f t="shared" si="629"/>
        <v>1.0915707690233082E+34</v>
      </c>
      <c r="AH313" s="65">
        <f t="shared" si="629"/>
        <v>8.1452513620871185E+35</v>
      </c>
      <c r="AI313" s="65">
        <f t="shared" si="629"/>
        <v>5.720427144677892E+37</v>
      </c>
      <c r="AJ313" s="65">
        <f t="shared" si="629"/>
        <v>3.7942780699956235E+39</v>
      </c>
      <c r="AK313" s="65">
        <f t="shared" si="629"/>
        <v>2.384235061904649E+41</v>
      </c>
      <c r="AL313" s="65">
        <f t="shared" si="629"/>
        <v>1.4232883817435856E+43</v>
      </c>
      <c r="AM313" s="65">
        <f t="shared" si="538"/>
        <v>1</v>
      </c>
      <c r="AN313" s="65">
        <f t="shared" si="533"/>
        <v>1.3888888888888889E-3</v>
      </c>
      <c r="AO313" s="65">
        <f t="shared" ref="AO313:BH313" si="630">AN313+1/((FACT($B$4-1-AO$10))*(($B$5*$P313)^AO$10))</f>
        <v>1.3958746658470022E-3</v>
      </c>
      <c r="AP313" s="65">
        <f t="shared" si="630"/>
        <v>1.3959039464948274E-3</v>
      </c>
      <c r="AQ313" s="65">
        <f t="shared" si="630"/>
        <v>1.3959040446779034E-3</v>
      </c>
      <c r="AR313" s="65">
        <f t="shared" si="630"/>
        <v>1.395904044924822E-3</v>
      </c>
      <c r="AS313" s="65">
        <f t="shared" si="630"/>
        <v>1.395904044925236E-3</v>
      </c>
      <c r="AT313" s="65">
        <f t="shared" si="630"/>
        <v>1.3959040449252364E-3</v>
      </c>
      <c r="AU313" s="65" t="e">
        <f t="shared" si="630"/>
        <v>#NUM!</v>
      </c>
      <c r="AV313" s="65" t="e">
        <f t="shared" si="630"/>
        <v>#NUM!</v>
      </c>
      <c r="AW313" s="65" t="e">
        <f t="shared" si="630"/>
        <v>#NUM!</v>
      </c>
      <c r="AX313" s="65" t="e">
        <f t="shared" si="630"/>
        <v>#NUM!</v>
      </c>
      <c r="AY313" s="65" t="e">
        <f t="shared" si="630"/>
        <v>#NUM!</v>
      </c>
      <c r="AZ313" s="65" t="e">
        <f t="shared" si="630"/>
        <v>#NUM!</v>
      </c>
      <c r="BA313" s="65" t="e">
        <f t="shared" si="630"/>
        <v>#NUM!</v>
      </c>
      <c r="BB313" s="65" t="e">
        <f t="shared" si="630"/>
        <v>#NUM!</v>
      </c>
      <c r="BC313" s="65" t="e">
        <f t="shared" si="630"/>
        <v>#NUM!</v>
      </c>
      <c r="BD313" s="65" t="e">
        <f t="shared" si="630"/>
        <v>#NUM!</v>
      </c>
      <c r="BE313" s="65" t="e">
        <f t="shared" si="630"/>
        <v>#NUM!</v>
      </c>
      <c r="BF313" s="65" t="e">
        <f t="shared" si="630"/>
        <v>#NUM!</v>
      </c>
      <c r="BG313" s="65" t="e">
        <f t="shared" si="630"/>
        <v>#NUM!</v>
      </c>
      <c r="BH313" s="65" t="e">
        <f t="shared" si="630"/>
        <v>#NUM!</v>
      </c>
      <c r="BI313" s="5">
        <f t="shared" si="540"/>
        <v>7.8602983221600216</v>
      </c>
    </row>
    <row r="314" spans="4:61" s="1" customFormat="1">
      <c r="D314" s="5"/>
      <c r="E314" s="5"/>
      <c r="F314" s="5"/>
      <c r="G314" s="5"/>
      <c r="H314" s="5"/>
      <c r="O314" s="3"/>
      <c r="P314" s="65">
        <v>151.5</v>
      </c>
      <c r="Q314" s="65">
        <f t="shared" si="535"/>
        <v>0</v>
      </c>
      <c r="R314" s="65">
        <f t="shared" si="536"/>
        <v>1</v>
      </c>
      <c r="S314" s="65">
        <f t="shared" ref="S314:AL314" si="631">R314+(($B$5*$P314)^S$10)/FACT(S$10)</f>
        <v>1197.8500000000001</v>
      </c>
      <c r="T314" s="65">
        <f t="shared" si="631"/>
        <v>717422.81125000014</v>
      </c>
      <c r="U314" s="65">
        <f t="shared" si="631"/>
        <v>286455371.10193759</v>
      </c>
      <c r="V314" s="65">
        <f t="shared" si="631"/>
        <v>85782821224.029327</v>
      </c>
      <c r="W314" s="65">
        <f t="shared" si="631"/>
        <v>20551047915439.262</v>
      </c>
      <c r="X314" s="65">
        <f t="shared" si="631"/>
        <v>4102859802584022.5</v>
      </c>
      <c r="Y314" s="65">
        <f t="shared" si="631"/>
        <v>7.0209017880616896E+17</v>
      </c>
      <c r="Z314" s="65">
        <f t="shared" si="631"/>
        <v>1.0512535552248626E+20</v>
      </c>
      <c r="AA314" s="65">
        <f t="shared" si="631"/>
        <v>1.3991679258476212E+22</v>
      </c>
      <c r="AB314" s="65">
        <f t="shared" si="631"/>
        <v>1.676003883133493E+24</v>
      </c>
      <c r="AC314" s="65">
        <f t="shared" si="631"/>
        <v>1.8251048626566207E+26</v>
      </c>
      <c r="AD314" s="65">
        <f t="shared" si="631"/>
        <v>1.8218489672893106E+28</v>
      </c>
      <c r="AE314" s="65">
        <f t="shared" si="631"/>
        <v>1.6787078504048208E+30</v>
      </c>
      <c r="AF314" s="65">
        <f t="shared" si="631"/>
        <v>1.4363275723554824E+32</v>
      </c>
      <c r="AG314" s="65">
        <f t="shared" si="631"/>
        <v>1.1470146357676145E+34</v>
      </c>
      <c r="AH314" s="65">
        <f t="shared" si="631"/>
        <v>8.5872875902563414E+35</v>
      </c>
      <c r="AI314" s="65">
        <f t="shared" si="631"/>
        <v>6.0508227027945974E+37</v>
      </c>
      <c r="AJ314" s="65">
        <f t="shared" si="631"/>
        <v>4.0267027827589072E+39</v>
      </c>
      <c r="AK314" s="65">
        <f t="shared" si="631"/>
        <v>2.5386564773152739E+41</v>
      </c>
      <c r="AL314" s="65">
        <f t="shared" si="631"/>
        <v>1.5204852710828211E+43</v>
      </c>
      <c r="AM314" s="65">
        <f t="shared" si="538"/>
        <v>1</v>
      </c>
      <c r="AN314" s="65">
        <f t="shared" si="533"/>
        <v>1.3888888888888889E-3</v>
      </c>
      <c r="AO314" s="65">
        <f t="shared" ref="AO314:BH314" si="632">AN314+1/((FACT($B$4-1-AO$10))*(($B$5*$P314)^AO$10))</f>
        <v>1.3958516104775034E-3</v>
      </c>
      <c r="AP314" s="65">
        <f t="shared" si="632"/>
        <v>1.3958806981726557E-3</v>
      </c>
      <c r="AQ314" s="65">
        <f t="shared" si="632"/>
        <v>1.3958807953868267E-3</v>
      </c>
      <c r="AR314" s="65">
        <f t="shared" si="632"/>
        <v>1.3958807956305018E-3</v>
      </c>
      <c r="AS314" s="65">
        <f t="shared" si="632"/>
        <v>1.395880795630909E-3</v>
      </c>
      <c r="AT314" s="65">
        <f t="shared" si="632"/>
        <v>1.3958807956309094E-3</v>
      </c>
      <c r="AU314" s="65" t="e">
        <f t="shared" si="632"/>
        <v>#NUM!</v>
      </c>
      <c r="AV314" s="65" t="e">
        <f t="shared" si="632"/>
        <v>#NUM!</v>
      </c>
      <c r="AW314" s="65" t="e">
        <f t="shared" si="632"/>
        <v>#NUM!</v>
      </c>
      <c r="AX314" s="65" t="e">
        <f t="shared" si="632"/>
        <v>#NUM!</v>
      </c>
      <c r="AY314" s="65" t="e">
        <f t="shared" si="632"/>
        <v>#NUM!</v>
      </c>
      <c r="AZ314" s="65" t="e">
        <f t="shared" si="632"/>
        <v>#NUM!</v>
      </c>
      <c r="BA314" s="65" t="e">
        <f t="shared" si="632"/>
        <v>#NUM!</v>
      </c>
      <c r="BB314" s="65" t="e">
        <f t="shared" si="632"/>
        <v>#NUM!</v>
      </c>
      <c r="BC314" s="65" t="e">
        <f t="shared" si="632"/>
        <v>#NUM!</v>
      </c>
      <c r="BD314" s="65" t="e">
        <f t="shared" si="632"/>
        <v>#NUM!</v>
      </c>
      <c r="BE314" s="65" t="e">
        <f t="shared" si="632"/>
        <v>#NUM!</v>
      </c>
      <c r="BF314" s="65" t="e">
        <f t="shared" si="632"/>
        <v>#NUM!</v>
      </c>
      <c r="BG314" s="65" t="e">
        <f t="shared" si="632"/>
        <v>#NUM!</v>
      </c>
      <c r="BH314" s="65" t="e">
        <f t="shared" si="632"/>
        <v>#NUM!</v>
      </c>
      <c r="BI314" s="5">
        <f t="shared" si="540"/>
        <v>7.860429240494712</v>
      </c>
    </row>
    <row r="315" spans="4:61" s="1" customFormat="1">
      <c r="D315" s="5"/>
      <c r="E315" s="5"/>
      <c r="F315" s="5"/>
      <c r="G315" s="5"/>
      <c r="H315" s="5"/>
      <c r="O315" s="3"/>
      <c r="P315" s="66">
        <v>152</v>
      </c>
      <c r="Q315" s="65">
        <f t="shared" si="535"/>
        <v>0</v>
      </c>
      <c r="R315" s="65">
        <f t="shared" si="536"/>
        <v>1</v>
      </c>
      <c r="S315" s="65">
        <f t="shared" ref="S315:AL315" si="633">R315+(($B$5*$P315)^S$10)/FACT(S$10)</f>
        <v>1201.8</v>
      </c>
      <c r="T315" s="65">
        <f t="shared" si="633"/>
        <v>722162.12</v>
      </c>
      <c r="U315" s="65">
        <f t="shared" si="633"/>
        <v>289298546.20533329</v>
      </c>
      <c r="V315" s="65">
        <f t="shared" si="633"/>
        <v>86919929048.622391</v>
      </c>
      <c r="W315" s="65">
        <f t="shared" si="633"/>
        <v>20892132150509.102</v>
      </c>
      <c r="X315" s="65">
        <f t="shared" si="633"/>
        <v>4184708604738799</v>
      </c>
      <c r="Y315" s="65">
        <f t="shared" si="633"/>
        <v>7.184576829310272E+17</v>
      </c>
      <c r="Z315" s="65">
        <f t="shared" si="633"/>
        <v>1.0793083112930691E+20</v>
      </c>
      <c r="AA315" s="65">
        <f t="shared" si="633"/>
        <v>1.4412443946063548E+22</v>
      </c>
      <c r="AB315" s="65">
        <f t="shared" si="633"/>
        <v>1.7320983787873673E+24</v>
      </c>
      <c r="AC315" s="65">
        <f t="shared" si="633"/>
        <v>1.8924094115673621E+26</v>
      </c>
      <c r="AD315" s="65">
        <f t="shared" si="633"/>
        <v>1.8952625808470148E+28</v>
      </c>
      <c r="AE315" s="65">
        <f t="shared" si="633"/>
        <v>1.7521120526292352E+30</v>
      </c>
      <c r="AF315" s="65">
        <f t="shared" si="633"/>
        <v>1.5040767203308455E+32</v>
      </c>
      <c r="AG315" s="65">
        <f t="shared" si="633"/>
        <v>1.20507807670018E+34</v>
      </c>
      <c r="AH315" s="65">
        <f t="shared" si="633"/>
        <v>9.0517378154440402E+35</v>
      </c>
      <c r="AI315" s="65">
        <f t="shared" si="633"/>
        <v>6.3991179624691739E+37</v>
      </c>
      <c r="AJ315" s="65">
        <f t="shared" si="633"/>
        <v>4.2725287249830976E+39</v>
      </c>
      <c r="AK315" s="65">
        <f t="shared" si="633"/>
        <v>2.7025210159163435E+41</v>
      </c>
      <c r="AL315" s="65">
        <f t="shared" si="633"/>
        <v>1.6239665656505371E+43</v>
      </c>
      <c r="AM315" s="65">
        <f t="shared" si="538"/>
        <v>1</v>
      </c>
      <c r="AN315" s="65">
        <f t="shared" si="533"/>
        <v>1.3888888888888889E-3</v>
      </c>
      <c r="AO315" s="65">
        <f t="shared" ref="AO315:BH315" si="634">AN315+1/((FACT($B$4-1-AO$10))*(($B$5*$P315)^AO$10))</f>
        <v>1.3958287067880673E-3</v>
      </c>
      <c r="AP315" s="65">
        <f t="shared" si="634"/>
        <v>1.3958576034315516E-3</v>
      </c>
      <c r="AQ315" s="65">
        <f t="shared" si="634"/>
        <v>1.3958576996895245E-3</v>
      </c>
      <c r="AR315" s="65">
        <f t="shared" si="634"/>
        <v>1.3958576999300093E-3</v>
      </c>
      <c r="AS315" s="65">
        <f t="shared" si="634"/>
        <v>1.3958576999304098E-3</v>
      </c>
      <c r="AT315" s="65">
        <f t="shared" si="634"/>
        <v>1.3958576999304102E-3</v>
      </c>
      <c r="AU315" s="65" t="e">
        <f t="shared" si="634"/>
        <v>#NUM!</v>
      </c>
      <c r="AV315" s="65" t="e">
        <f t="shared" si="634"/>
        <v>#NUM!</v>
      </c>
      <c r="AW315" s="65" t="e">
        <f t="shared" si="634"/>
        <v>#NUM!</v>
      </c>
      <c r="AX315" s="65" t="e">
        <f t="shared" si="634"/>
        <v>#NUM!</v>
      </c>
      <c r="AY315" s="65" t="e">
        <f t="shared" si="634"/>
        <v>#NUM!</v>
      </c>
      <c r="AZ315" s="65" t="e">
        <f t="shared" si="634"/>
        <v>#NUM!</v>
      </c>
      <c r="BA315" s="65" t="e">
        <f t="shared" si="634"/>
        <v>#NUM!</v>
      </c>
      <c r="BB315" s="65" t="e">
        <f t="shared" si="634"/>
        <v>#NUM!</v>
      </c>
      <c r="BC315" s="65" t="e">
        <f t="shared" si="634"/>
        <v>#NUM!</v>
      </c>
      <c r="BD315" s="65" t="e">
        <f t="shared" si="634"/>
        <v>#NUM!</v>
      </c>
      <c r="BE315" s="65" t="e">
        <f t="shared" si="634"/>
        <v>#NUM!</v>
      </c>
      <c r="BF315" s="65" t="e">
        <f t="shared" si="634"/>
        <v>#NUM!</v>
      </c>
      <c r="BG315" s="65" t="e">
        <f t="shared" si="634"/>
        <v>#NUM!</v>
      </c>
      <c r="BH315" s="65" t="e">
        <f t="shared" si="634"/>
        <v>#NUM!</v>
      </c>
      <c r="BI315" s="5">
        <f t="shared" si="540"/>
        <v>7.860559298250271</v>
      </c>
    </row>
    <row r="316" spans="4:61" s="1" customFormat="1">
      <c r="D316" s="5"/>
      <c r="E316" s="5"/>
      <c r="F316" s="5"/>
      <c r="G316" s="5"/>
      <c r="H316" s="5"/>
      <c r="O316" s="3"/>
      <c r="P316" s="65">
        <v>152.5</v>
      </c>
      <c r="Q316" s="65">
        <f t="shared" si="535"/>
        <v>0</v>
      </c>
      <c r="R316" s="65">
        <f t="shared" si="536"/>
        <v>1</v>
      </c>
      <c r="S316" s="65">
        <f t="shared" ref="S316:AL316" si="635">R316+(($B$5*$P316)^S$10)/FACT(S$10)</f>
        <v>1205.75</v>
      </c>
      <c r="T316" s="65">
        <f t="shared" si="635"/>
        <v>726917.03125</v>
      </c>
      <c r="U316" s="65">
        <f t="shared" si="635"/>
        <v>292160472.39322919</v>
      </c>
      <c r="V316" s="65">
        <f t="shared" si="635"/>
        <v>88068304427.97934</v>
      </c>
      <c r="W316" s="65">
        <f t="shared" si="635"/>
        <v>21237730190526.453</v>
      </c>
      <c r="X316" s="65">
        <f t="shared" si="635"/>
        <v>4267913589736715.5</v>
      </c>
      <c r="Y316" s="65">
        <f t="shared" si="635"/>
        <v>7.3515116241663258E+17</v>
      </c>
      <c r="Z316" s="65">
        <f t="shared" si="635"/>
        <v>1.1080160041544198E+20</v>
      </c>
      <c r="AA316" s="65">
        <f t="shared" si="635"/>
        <v>1.4844418793480141E+22</v>
      </c>
      <c r="AB316" s="65">
        <f t="shared" si="635"/>
        <v>1.7898769501279499E+24</v>
      </c>
      <c r="AC316" s="65">
        <f t="shared" si="635"/>
        <v>1.9619628077969178E+26</v>
      </c>
      <c r="AD316" s="65">
        <f t="shared" si="635"/>
        <v>1.9713789198585281E+28</v>
      </c>
      <c r="AE316" s="65">
        <f t="shared" si="635"/>
        <v>1.8284691790236837E+30</v>
      </c>
      <c r="AF316" s="65">
        <f t="shared" si="635"/>
        <v>1.5747833031415136E+32</v>
      </c>
      <c r="AG316" s="65">
        <f t="shared" si="635"/>
        <v>1.2658756343817157E+34</v>
      </c>
      <c r="AH316" s="65">
        <f t="shared" si="635"/>
        <v>9.539659242668013E+35</v>
      </c>
      <c r="AI316" s="65">
        <f t="shared" si="635"/>
        <v>6.7662190074573572E+37</v>
      </c>
      <c r="AJ316" s="65">
        <f t="shared" si="635"/>
        <v>4.5324806925791338E+39</v>
      </c>
      <c r="AK316" s="65">
        <f t="shared" si="635"/>
        <v>2.8763722231849326E+41</v>
      </c>
      <c r="AL316" s="65">
        <f t="shared" si="635"/>
        <v>1.7341159096009497E+43</v>
      </c>
      <c r="AM316" s="65">
        <f t="shared" si="538"/>
        <v>1</v>
      </c>
      <c r="AN316" s="65">
        <f t="shared" si="533"/>
        <v>1.3888888888888889E-3</v>
      </c>
      <c r="AO316" s="65">
        <f t="shared" ref="AO316:BH316" si="636">AN316+1/((FACT($B$4-1-AO$10))*(($B$5*$P316)^AO$10))</f>
        <v>1.3958059532867585E-3</v>
      </c>
      <c r="AP316" s="65">
        <f t="shared" si="636"/>
        <v>1.3958346607546891E-3</v>
      </c>
      <c r="AQ316" s="65">
        <f t="shared" si="636"/>
        <v>1.3958347560689632E-3</v>
      </c>
      <c r="AR316" s="65">
        <f t="shared" si="636"/>
        <v>1.3958347563063093E-3</v>
      </c>
      <c r="AS316" s="65">
        <f t="shared" si="636"/>
        <v>1.3958347563067033E-3</v>
      </c>
      <c r="AT316" s="65">
        <f t="shared" si="636"/>
        <v>1.3958347563067038E-3</v>
      </c>
      <c r="AU316" s="65" t="e">
        <f t="shared" si="636"/>
        <v>#NUM!</v>
      </c>
      <c r="AV316" s="65" t="e">
        <f t="shared" si="636"/>
        <v>#NUM!</v>
      </c>
      <c r="AW316" s="65" t="e">
        <f t="shared" si="636"/>
        <v>#NUM!</v>
      </c>
      <c r="AX316" s="65" t="e">
        <f t="shared" si="636"/>
        <v>#NUM!</v>
      </c>
      <c r="AY316" s="65" t="e">
        <f t="shared" si="636"/>
        <v>#NUM!</v>
      </c>
      <c r="AZ316" s="65" t="e">
        <f t="shared" si="636"/>
        <v>#NUM!</v>
      </c>
      <c r="BA316" s="65" t="e">
        <f t="shared" si="636"/>
        <v>#NUM!</v>
      </c>
      <c r="BB316" s="65" t="e">
        <f t="shared" si="636"/>
        <v>#NUM!</v>
      </c>
      <c r="BC316" s="65" t="e">
        <f t="shared" si="636"/>
        <v>#NUM!</v>
      </c>
      <c r="BD316" s="65" t="e">
        <f t="shared" si="636"/>
        <v>#NUM!</v>
      </c>
      <c r="BE316" s="65" t="e">
        <f t="shared" si="636"/>
        <v>#NUM!</v>
      </c>
      <c r="BF316" s="65" t="e">
        <f t="shared" si="636"/>
        <v>#NUM!</v>
      </c>
      <c r="BG316" s="65" t="e">
        <f t="shared" si="636"/>
        <v>#NUM!</v>
      </c>
      <c r="BH316" s="65" t="e">
        <f t="shared" si="636"/>
        <v>#NUM!</v>
      </c>
      <c r="BI316" s="5">
        <f t="shared" si="540"/>
        <v>7.8606885038842806</v>
      </c>
    </row>
    <row r="317" spans="4:61" s="1" customFormat="1">
      <c r="D317" s="5"/>
      <c r="E317" s="5"/>
      <c r="F317" s="5"/>
      <c r="G317" s="5"/>
      <c r="H317" s="5"/>
      <c r="O317" s="3"/>
      <c r="P317" s="66">
        <v>153</v>
      </c>
      <c r="Q317" s="65">
        <f t="shared" si="535"/>
        <v>0</v>
      </c>
      <c r="R317" s="65">
        <f t="shared" si="536"/>
        <v>1</v>
      </c>
      <c r="S317" s="65">
        <f t="shared" ref="S317:AL317" si="637">R317+(($B$5*$P317)^S$10)/FACT(S$10)</f>
        <v>1209.7</v>
      </c>
      <c r="T317" s="65">
        <f t="shared" si="637"/>
        <v>731687.54500000004</v>
      </c>
      <c r="U317" s="65">
        <f t="shared" si="637"/>
        <v>295041211.29550004</v>
      </c>
      <c r="V317" s="65">
        <f t="shared" si="637"/>
        <v>89228021550.602859</v>
      </c>
      <c r="W317" s="65">
        <f t="shared" si="637"/>
        <v>21587886688774.766</v>
      </c>
      <c r="X317" s="65">
        <f t="shared" si="637"/>
        <v>4352492675201083</v>
      </c>
      <c r="Y317" s="65">
        <f t="shared" si="637"/>
        <v>7.5217600951446195E+17</v>
      </c>
      <c r="Z317" s="65">
        <f t="shared" si="637"/>
        <v>1.1373896160996632E+20</v>
      </c>
      <c r="AA317" s="65">
        <f t="shared" si="637"/>
        <v>1.5287864267750651E+22</v>
      </c>
      <c r="AB317" s="65">
        <f t="shared" si="637"/>
        <v>1.8493843900209753E+24</v>
      </c>
      <c r="AC317" s="65">
        <f t="shared" si="637"/>
        <v>2.0338324536074122E+26</v>
      </c>
      <c r="AD317" s="65">
        <f t="shared" si="637"/>
        <v>2.0502881391636537E+28</v>
      </c>
      <c r="AE317" s="65">
        <f t="shared" si="637"/>
        <v>1.9078877590380643E+30</v>
      </c>
      <c r="AF317" s="65">
        <f t="shared" si="637"/>
        <v>1.6485660930269788E+32</v>
      </c>
      <c r="AG317" s="65">
        <f t="shared" si="637"/>
        <v>1.3295264591290807E+34</v>
      </c>
      <c r="AH317" s="65">
        <f t="shared" si="637"/>
        <v>1.0052155225806051E+36</v>
      </c>
      <c r="AI317" s="65">
        <f t="shared" si="637"/>
        <v>7.1530745865620846E+37</v>
      </c>
      <c r="AJ317" s="65">
        <f t="shared" si="637"/>
        <v>4.8073201084007738E+39</v>
      </c>
      <c r="AK317" s="65">
        <f t="shared" si="637"/>
        <v>3.060782991871502E+41</v>
      </c>
      <c r="AL317" s="65">
        <f t="shared" si="637"/>
        <v>1.8513389919811376E+43</v>
      </c>
      <c r="AM317" s="65">
        <f t="shared" si="538"/>
        <v>1</v>
      </c>
      <c r="AN317" s="65">
        <f t="shared" si="533"/>
        <v>1.3888888888888889E-3</v>
      </c>
      <c r="AO317" s="65">
        <f t="shared" ref="AO317:BH317" si="638">AN317+1/((FACT($B$4-1-AO$10))*(($B$5*$P317)^AO$10))</f>
        <v>1.3957833485011444E-3</v>
      </c>
      <c r="AP317" s="65">
        <f t="shared" si="638"/>
        <v>1.3958118686451515E-3</v>
      </c>
      <c r="AQ317" s="65">
        <f t="shared" si="638"/>
        <v>1.3958119630280224E-3</v>
      </c>
      <c r="AR317" s="65">
        <f t="shared" si="638"/>
        <v>1.3958119632622812E-3</v>
      </c>
      <c r="AS317" s="65">
        <f t="shared" si="638"/>
        <v>1.3958119632626689E-3</v>
      </c>
      <c r="AT317" s="65">
        <f t="shared" si="638"/>
        <v>1.3958119632626691E-3</v>
      </c>
      <c r="AU317" s="65" t="e">
        <f t="shared" si="638"/>
        <v>#NUM!</v>
      </c>
      <c r="AV317" s="65" t="e">
        <f t="shared" si="638"/>
        <v>#NUM!</v>
      </c>
      <c r="AW317" s="65" t="e">
        <f t="shared" si="638"/>
        <v>#NUM!</v>
      </c>
      <c r="AX317" s="65" t="e">
        <f t="shared" si="638"/>
        <v>#NUM!</v>
      </c>
      <c r="AY317" s="65" t="e">
        <f t="shared" si="638"/>
        <v>#NUM!</v>
      </c>
      <c r="AZ317" s="65" t="e">
        <f t="shared" si="638"/>
        <v>#NUM!</v>
      </c>
      <c r="BA317" s="65" t="e">
        <f t="shared" si="638"/>
        <v>#NUM!</v>
      </c>
      <c r="BB317" s="65" t="e">
        <f t="shared" si="638"/>
        <v>#NUM!</v>
      </c>
      <c r="BC317" s="65" t="e">
        <f t="shared" si="638"/>
        <v>#NUM!</v>
      </c>
      <c r="BD317" s="65" t="e">
        <f t="shared" si="638"/>
        <v>#NUM!</v>
      </c>
      <c r="BE317" s="65" t="e">
        <f t="shared" si="638"/>
        <v>#NUM!</v>
      </c>
      <c r="BF317" s="65" t="e">
        <f t="shared" si="638"/>
        <v>#NUM!</v>
      </c>
      <c r="BG317" s="65" t="e">
        <f t="shared" si="638"/>
        <v>#NUM!</v>
      </c>
      <c r="BH317" s="65" t="e">
        <f t="shared" si="638"/>
        <v>#NUM!</v>
      </c>
      <c r="BI317" s="5">
        <f t="shared" si="540"/>
        <v>7.860816865743848</v>
      </c>
    </row>
    <row r="318" spans="4:61" s="1" customFormat="1">
      <c r="D318" s="5"/>
      <c r="E318" s="5"/>
      <c r="F318" s="5"/>
      <c r="G318" s="5"/>
      <c r="H318" s="5"/>
      <c r="O318" s="3"/>
      <c r="P318" s="65">
        <v>153.5</v>
      </c>
      <c r="Q318" s="65">
        <f t="shared" si="535"/>
        <v>0</v>
      </c>
      <c r="R318" s="65">
        <f t="shared" si="536"/>
        <v>1</v>
      </c>
      <c r="S318" s="65">
        <f t="shared" ref="S318:AL318" si="639">R318+(($B$5*$P318)^S$10)/FACT(S$10)</f>
        <v>1213.6500000000001</v>
      </c>
      <c r="T318" s="65">
        <f t="shared" si="639"/>
        <v>736473.66125000012</v>
      </c>
      <c r="U318" s="65">
        <f t="shared" si="639"/>
        <v>297940824.54202086</v>
      </c>
      <c r="V318" s="65">
        <f t="shared" si="639"/>
        <v>90399154848.433731</v>
      </c>
      <c r="W318" s="65">
        <f t="shared" si="639"/>
        <v>21942646592062.891</v>
      </c>
      <c r="X318" s="65">
        <f t="shared" si="639"/>
        <v>4438463955715082.5</v>
      </c>
      <c r="Y318" s="65">
        <f t="shared" si="639"/>
        <v>7.695376875997193E+17</v>
      </c>
      <c r="Z318" s="65">
        <f t="shared" si="639"/>
        <v>1.1674423438158745E+20</v>
      </c>
      <c r="AA318" s="65">
        <f t="shared" si="639"/>
        <v>1.5743046006155392E+22</v>
      </c>
      <c r="AB318" s="65">
        <f t="shared" si="639"/>
        <v>1.9106665303603054E+24</v>
      </c>
      <c r="AC318" s="65">
        <f t="shared" si="639"/>
        <v>2.1080875410327489E+26</v>
      </c>
      <c r="AD318" s="65">
        <f t="shared" si="639"/>
        <v>2.1320830912044515E+28</v>
      </c>
      <c r="AE318" s="65">
        <f t="shared" si="639"/>
        <v>1.9904799362833869E+30</v>
      </c>
      <c r="AF318" s="65">
        <f t="shared" si="639"/>
        <v>1.7255482201689471E+32</v>
      </c>
      <c r="AG318" s="65">
        <f t="shared" si="639"/>
        <v>1.3961544783620451E+34</v>
      </c>
      <c r="AH318" s="65">
        <f t="shared" si="639"/>
        <v>1.0590377120922799E+36</v>
      </c>
      <c r="AI318" s="65">
        <f t="shared" si="639"/>
        <v>7.5606779728965582E+37</v>
      </c>
      <c r="AJ318" s="65">
        <f t="shared" si="639"/>
        <v>5.0978467439934879E+39</v>
      </c>
      <c r="AK318" s="65">
        <f t="shared" si="639"/>
        <v>3.2563570425269735E+41</v>
      </c>
      <c r="AL318" s="65">
        <f t="shared" si="639"/>
        <v>1.9760647349649187E+43</v>
      </c>
      <c r="AM318" s="65">
        <f t="shared" si="538"/>
        <v>1</v>
      </c>
      <c r="AN318" s="65">
        <f t="shared" si="533"/>
        <v>1.3888888888888889E-3</v>
      </c>
      <c r="AO318" s="65">
        <f t="shared" ref="AO318:BH318" si="640">AN318+1/((FACT($B$4-1-AO$10))*(($B$5*$P318)^AO$10))</f>
        <v>1.3957608909779776E-3</v>
      </c>
      <c r="AP318" s="65">
        <f t="shared" si="640"/>
        <v>1.3957892256256051E-3</v>
      </c>
      <c r="AQ318" s="65">
        <f t="shared" si="640"/>
        <v>1.3957893190891689E-3</v>
      </c>
      <c r="AR318" s="65">
        <f t="shared" si="640"/>
        <v>1.3957893193203904E-3</v>
      </c>
      <c r="AS318" s="65">
        <f t="shared" si="640"/>
        <v>1.3957893193207718E-3</v>
      </c>
      <c r="AT318" s="65">
        <f t="shared" si="640"/>
        <v>1.395789319320772E-3</v>
      </c>
      <c r="AU318" s="65" t="e">
        <f t="shared" si="640"/>
        <v>#NUM!</v>
      </c>
      <c r="AV318" s="65" t="e">
        <f t="shared" si="640"/>
        <v>#NUM!</v>
      </c>
      <c r="AW318" s="65" t="e">
        <f t="shared" si="640"/>
        <v>#NUM!</v>
      </c>
      <c r="AX318" s="65" t="e">
        <f t="shared" si="640"/>
        <v>#NUM!</v>
      </c>
      <c r="AY318" s="65" t="e">
        <f t="shared" si="640"/>
        <v>#NUM!</v>
      </c>
      <c r="AZ318" s="65" t="e">
        <f t="shared" si="640"/>
        <v>#NUM!</v>
      </c>
      <c r="BA318" s="65" t="e">
        <f t="shared" si="640"/>
        <v>#NUM!</v>
      </c>
      <c r="BB318" s="65" t="e">
        <f t="shared" si="640"/>
        <v>#NUM!</v>
      </c>
      <c r="BC318" s="65" t="e">
        <f t="shared" si="640"/>
        <v>#NUM!</v>
      </c>
      <c r="BD318" s="65" t="e">
        <f t="shared" si="640"/>
        <v>#NUM!</v>
      </c>
      <c r="BE318" s="65" t="e">
        <f t="shared" si="640"/>
        <v>#NUM!</v>
      </c>
      <c r="BF318" s="65" t="e">
        <f t="shared" si="640"/>
        <v>#NUM!</v>
      </c>
      <c r="BG318" s="65" t="e">
        <f t="shared" si="640"/>
        <v>#NUM!</v>
      </c>
      <c r="BH318" s="65" t="e">
        <f t="shared" si="640"/>
        <v>#NUM!</v>
      </c>
      <c r="BI318" s="5">
        <f t="shared" si="540"/>
        <v>7.8609443920674185</v>
      </c>
    </row>
    <row r="319" spans="4:61" s="1" customFormat="1">
      <c r="D319" s="5"/>
      <c r="E319" s="5"/>
      <c r="F319" s="5"/>
      <c r="G319" s="5"/>
      <c r="H319" s="5"/>
      <c r="O319" s="3"/>
      <c r="P319" s="66">
        <v>154</v>
      </c>
      <c r="Q319" s="65">
        <f t="shared" si="535"/>
        <v>0</v>
      </c>
      <c r="R319" s="65">
        <f t="shared" si="536"/>
        <v>1</v>
      </c>
      <c r="S319" s="65">
        <f t="shared" ref="S319:AL319" si="641">R319+(($B$5*$P319)^S$10)/FACT(S$10)</f>
        <v>1217.6000000000001</v>
      </c>
      <c r="T319" s="65">
        <f t="shared" si="641"/>
        <v>741275.38000000012</v>
      </c>
      <c r="U319" s="65">
        <f t="shared" si="641"/>
        <v>300859373.76266676</v>
      </c>
      <c r="V319" s="65">
        <f t="shared" si="641"/>
        <v>91581778996.850769</v>
      </c>
      <c r="W319" s="65">
        <f t="shared" si="641"/>
        <v>22302055141686.652</v>
      </c>
      <c r="X319" s="65">
        <f t="shared" si="641"/>
        <v>4525845703983089</v>
      </c>
      <c r="Y319" s="65">
        <f t="shared" si="641"/>
        <v>7.8724173187261888E+17</v>
      </c>
      <c r="Z319" s="65">
        <f t="shared" si="641"/>
        <v>1.1981876012096792E+20</v>
      </c>
      <c r="AA319" s="65">
        <f t="shared" si="641"/>
        <v>1.6210234901473564E+22</v>
      </c>
      <c r="AB319" s="65">
        <f t="shared" si="641"/>
        <v>1.9737702626584305E+24</v>
      </c>
      <c r="AC319" s="65">
        <f t="shared" si="641"/>
        <v>2.1847990933257791E+26</v>
      </c>
      <c r="AD319" s="65">
        <f t="shared" si="641"/>
        <v>2.2168593975371245E+28</v>
      </c>
      <c r="AE319" s="65">
        <f t="shared" si="641"/>
        <v>2.0763615764940367E+30</v>
      </c>
      <c r="AF319" s="65">
        <f t="shared" si="641"/>
        <v>1.8058573175736608E+32</v>
      </c>
      <c r="AG319" s="65">
        <f t="shared" si="641"/>
        <v>1.4658885715893962E+34</v>
      </c>
      <c r="AH319" s="65">
        <f t="shared" si="641"/>
        <v>1.1155526207596805E+36</v>
      </c>
      <c r="AI319" s="65">
        <f t="shared" si="641"/>
        <v>7.9900688976893254E+37</v>
      </c>
      <c r="AJ319" s="65">
        <f t="shared" si="641"/>
        <v>5.404900516247567E+39</v>
      </c>
      <c r="AK319" s="65">
        <f t="shared" si="641"/>
        <v>3.4637304735085292E+41</v>
      </c>
      <c r="AL319" s="65">
        <f t="shared" si="641"/>
        <v>2.1087465419299901E+43</v>
      </c>
      <c r="AM319" s="65">
        <f t="shared" si="538"/>
        <v>1</v>
      </c>
      <c r="AN319" s="65">
        <f t="shared" si="533"/>
        <v>1.3888888888888889E-3</v>
      </c>
      <c r="AO319" s="65">
        <f t="shared" ref="AO319:BH319" si="642">AN319+1/((FACT($B$4-1-AO$10))*(($B$5*$P319)^AO$10))</f>
        <v>1.395738579282883E-3</v>
      </c>
      <c r="AP319" s="65">
        <f t="shared" si="642"/>
        <v>1.3957667302379791E-3</v>
      </c>
      <c r="AQ319" s="65">
        <f t="shared" si="642"/>
        <v>1.3957668227941359E-3</v>
      </c>
      <c r="AR319" s="65">
        <f t="shared" si="642"/>
        <v>1.3957668230223691E-3</v>
      </c>
      <c r="AS319" s="65">
        <f t="shared" si="642"/>
        <v>1.3957668230227442E-3</v>
      </c>
      <c r="AT319" s="65">
        <f t="shared" si="642"/>
        <v>1.3957668230227445E-3</v>
      </c>
      <c r="AU319" s="65" t="e">
        <f t="shared" si="642"/>
        <v>#NUM!</v>
      </c>
      <c r="AV319" s="65" t="e">
        <f t="shared" si="642"/>
        <v>#NUM!</v>
      </c>
      <c r="AW319" s="65" t="e">
        <f t="shared" si="642"/>
        <v>#NUM!</v>
      </c>
      <c r="AX319" s="65" t="e">
        <f t="shared" si="642"/>
        <v>#NUM!</v>
      </c>
      <c r="AY319" s="65" t="e">
        <f t="shared" si="642"/>
        <v>#NUM!</v>
      </c>
      <c r="AZ319" s="65" t="e">
        <f t="shared" si="642"/>
        <v>#NUM!</v>
      </c>
      <c r="BA319" s="65" t="e">
        <f t="shared" si="642"/>
        <v>#NUM!</v>
      </c>
      <c r="BB319" s="65" t="e">
        <f t="shared" si="642"/>
        <v>#NUM!</v>
      </c>
      <c r="BC319" s="65" t="e">
        <f t="shared" si="642"/>
        <v>#NUM!</v>
      </c>
      <c r="BD319" s="65" t="e">
        <f t="shared" si="642"/>
        <v>#NUM!</v>
      </c>
      <c r="BE319" s="65" t="e">
        <f t="shared" si="642"/>
        <v>#NUM!</v>
      </c>
      <c r="BF319" s="65" t="e">
        <f t="shared" si="642"/>
        <v>#NUM!</v>
      </c>
      <c r="BG319" s="65" t="e">
        <f t="shared" si="642"/>
        <v>#NUM!</v>
      </c>
      <c r="BH319" s="65" t="e">
        <f t="shared" si="642"/>
        <v>#NUM!</v>
      </c>
      <c r="BI319" s="5">
        <f t="shared" si="540"/>
        <v>7.86107109098654</v>
      </c>
    </row>
    <row r="320" spans="4:61" s="1" customFormat="1">
      <c r="D320" s="5"/>
      <c r="E320" s="5"/>
      <c r="F320" s="5"/>
      <c r="G320" s="5"/>
      <c r="H320" s="5"/>
      <c r="O320" s="3"/>
      <c r="P320" s="65">
        <v>154.5</v>
      </c>
      <c r="Q320" s="65">
        <f t="shared" si="535"/>
        <v>0</v>
      </c>
      <c r="R320" s="65">
        <f t="shared" si="536"/>
        <v>1</v>
      </c>
      <c r="S320" s="65">
        <f t="shared" ref="S320:AL320" si="643">R320+(($B$5*$P320)^S$10)/FACT(S$10)</f>
        <v>1221.55</v>
      </c>
      <c r="T320" s="65">
        <f t="shared" si="643"/>
        <v>746092.70125000004</v>
      </c>
      <c r="U320" s="65">
        <f t="shared" si="643"/>
        <v>303796920.58731252</v>
      </c>
      <c r="V320" s="65">
        <f t="shared" si="643"/>
        <v>92775968914.6707</v>
      </c>
      <c r="W320" s="65">
        <f t="shared" si="643"/>
        <v>22666157874390.367</v>
      </c>
      <c r="X320" s="65">
        <f t="shared" si="643"/>
        <v>4614656371995784</v>
      </c>
      <c r="Y320" s="65">
        <f t="shared" si="643"/>
        <v>8.0529375006426253E+17</v>
      </c>
      <c r="Z320" s="65">
        <f t="shared" si="643"/>
        <v>1.2296390222582628E+20</v>
      </c>
      <c r="AA320" s="65">
        <f t="shared" si="643"/>
        <v>1.6689707188347086E+22</v>
      </c>
      <c r="AB320" s="65">
        <f t="shared" si="643"/>
        <v>2.0387435589758771E+24</v>
      </c>
      <c r="AC320" s="65">
        <f t="shared" si="643"/>
        <v>2.2640400072254591E+26</v>
      </c>
      <c r="AD320" s="65">
        <f t="shared" si="643"/>
        <v>2.3047155219972158E+28</v>
      </c>
      <c r="AE320" s="65">
        <f t="shared" si="643"/>
        <v>2.1656523783472886E+30</v>
      </c>
      <c r="AF320" s="65">
        <f t="shared" si="643"/>
        <v>1.8896256702749347E+32</v>
      </c>
      <c r="AG320" s="65">
        <f t="shared" si="643"/>
        <v>1.5388627512028516E+34</v>
      </c>
      <c r="AH320" s="65">
        <f t="shared" si="643"/>
        <v>1.1748855680508411E+36</v>
      </c>
      <c r="AI320" s="65">
        <f t="shared" si="643"/>
        <v>8.442335561361835E+37</v>
      </c>
      <c r="AJ320" s="65">
        <f t="shared" si="643"/>
        <v>5.7293633619534744E+39</v>
      </c>
      <c r="AK320" s="65">
        <f t="shared" si="643"/>
        <v>3.683573383481699E+41</v>
      </c>
      <c r="AL320" s="65">
        <f t="shared" si="643"/>
        <v>2.2498636081819491E+43</v>
      </c>
      <c r="AM320" s="65">
        <f t="shared" si="538"/>
        <v>1</v>
      </c>
      <c r="AN320" s="65">
        <f t="shared" si="533"/>
        <v>1.3888888888888889E-3</v>
      </c>
      <c r="AO320" s="65">
        <f t="shared" ref="AO320:BH320" si="644">AN320+1/((FACT($B$4-1-AO$10))*(($B$5*$P320)^AO$10))</f>
        <v>1.3957164120000547E-3</v>
      </c>
      <c r="AP320" s="65">
        <f t="shared" si="644"/>
        <v>1.3957443810431549E-3</v>
      </c>
      <c r="AQ320" s="65">
        <f t="shared" si="644"/>
        <v>1.3957444727036132E-3</v>
      </c>
      <c r="AR320" s="65">
        <f t="shared" si="644"/>
        <v>1.3957444729289063E-3</v>
      </c>
      <c r="AS320" s="65">
        <f t="shared" si="644"/>
        <v>1.3957444729292754E-3</v>
      </c>
      <c r="AT320" s="65">
        <f t="shared" si="644"/>
        <v>1.3957444729292756E-3</v>
      </c>
      <c r="AU320" s="65" t="e">
        <f t="shared" si="644"/>
        <v>#NUM!</v>
      </c>
      <c r="AV320" s="65" t="e">
        <f t="shared" si="644"/>
        <v>#NUM!</v>
      </c>
      <c r="AW320" s="65" t="e">
        <f t="shared" si="644"/>
        <v>#NUM!</v>
      </c>
      <c r="AX320" s="65" t="e">
        <f t="shared" si="644"/>
        <v>#NUM!</v>
      </c>
      <c r="AY320" s="65" t="e">
        <f t="shared" si="644"/>
        <v>#NUM!</v>
      </c>
      <c r="AZ320" s="65" t="e">
        <f t="shared" si="644"/>
        <v>#NUM!</v>
      </c>
      <c r="BA320" s="65" t="e">
        <f t="shared" si="644"/>
        <v>#NUM!</v>
      </c>
      <c r="BB320" s="65" t="e">
        <f t="shared" si="644"/>
        <v>#NUM!</v>
      </c>
      <c r="BC320" s="65" t="e">
        <f t="shared" si="644"/>
        <v>#NUM!</v>
      </c>
      <c r="BD320" s="65" t="e">
        <f t="shared" si="644"/>
        <v>#NUM!</v>
      </c>
      <c r="BE320" s="65" t="e">
        <f t="shared" si="644"/>
        <v>#NUM!</v>
      </c>
      <c r="BF320" s="65" t="e">
        <f t="shared" si="644"/>
        <v>#NUM!</v>
      </c>
      <c r="BG320" s="65" t="e">
        <f t="shared" si="644"/>
        <v>#NUM!</v>
      </c>
      <c r="BH320" s="65" t="e">
        <f t="shared" si="644"/>
        <v>#NUM!</v>
      </c>
      <c r="BI320" s="5">
        <f t="shared" si="540"/>
        <v>7.8611969705275708</v>
      </c>
    </row>
    <row r="321" spans="4:61" s="1" customFormat="1">
      <c r="D321" s="5"/>
      <c r="E321" s="5"/>
      <c r="F321" s="5"/>
      <c r="G321" s="5"/>
      <c r="H321" s="5"/>
      <c r="O321" s="3"/>
      <c r="P321" s="66">
        <v>155</v>
      </c>
      <c r="Q321" s="65">
        <f t="shared" si="535"/>
        <v>0</v>
      </c>
      <c r="R321" s="65">
        <f t="shared" si="536"/>
        <v>1</v>
      </c>
      <c r="S321" s="65">
        <f t="shared" ref="S321:AL321" si="645">R321+(($B$5*$P321)^S$10)/FACT(S$10)</f>
        <v>1225.5</v>
      </c>
      <c r="T321" s="65">
        <f t="shared" si="645"/>
        <v>750925.625</v>
      </c>
      <c r="U321" s="65">
        <f t="shared" si="645"/>
        <v>306753526.64583331</v>
      </c>
      <c r="V321" s="65">
        <f t="shared" si="645"/>
        <v>93981799764.148437</v>
      </c>
      <c r="W321" s="65">
        <f t="shared" si="645"/>
        <v>23035000623328.535</v>
      </c>
      <c r="X321" s="65">
        <f t="shared" si="645"/>
        <v>4704914592199094</v>
      </c>
      <c r="Y321" s="65">
        <f t="shared" si="645"/>
        <v>8.2369942314713114E+17</v>
      </c>
      <c r="Z321" s="65">
        <f t="shared" si="645"/>
        <v>1.2618104638883642E+20</v>
      </c>
      <c r="AA321" s="65">
        <f t="shared" si="645"/>
        <v>1.7181744530776226E+22</v>
      </c>
      <c r="AB321" s="65">
        <f t="shared" si="645"/>
        <v>2.1056354931940124E+24</v>
      </c>
      <c r="AC321" s="65">
        <f t="shared" si="645"/>
        <v>2.3458850960575152E+26</v>
      </c>
      <c r="AD321" s="65">
        <f t="shared" si="645"/>
        <v>2.395752845550798E+28</v>
      </c>
      <c r="AE321" s="65">
        <f t="shared" si="645"/>
        <v>2.2584759872060675E+30</v>
      </c>
      <c r="AF321" s="65">
        <f t="shared" si="645"/>
        <v>1.9769903689721033E+32</v>
      </c>
      <c r="AG321" s="65">
        <f t="shared" si="645"/>
        <v>1.6152163492517227E+34</v>
      </c>
      <c r="AH321" s="65">
        <f t="shared" si="645"/>
        <v>1.2371672713616864E+36</v>
      </c>
      <c r="AI321" s="65">
        <f t="shared" si="645"/>
        <v>8.9186167246996827E+37</v>
      </c>
      <c r="AJ321" s="65">
        <f t="shared" si="645"/>
        <v>6.0721611933672894E+39</v>
      </c>
      <c r="AK321" s="65">
        <f t="shared" si="645"/>
        <v>3.9165915695569872E+41</v>
      </c>
      <c r="AL321" s="65">
        <f t="shared" si="645"/>
        <v>2.3999222972504445E+43</v>
      </c>
      <c r="AM321" s="65">
        <f t="shared" si="538"/>
        <v>1</v>
      </c>
      <c r="AN321" s="65">
        <f t="shared" si="533"/>
        <v>1.3888888888888889E-3</v>
      </c>
      <c r="AO321" s="65">
        <f t="shared" ref="AO321:BH321" si="646">AN321+1/((FACT($B$4-1-AO$10))*(($B$5*$P321)^AO$10))</f>
        <v>1.3956943877319542E-3</v>
      </c>
      <c r="AP321" s="65">
        <f t="shared" si="646"/>
        <v>1.3957221766206561E-3</v>
      </c>
      <c r="AQ321" s="65">
        <f t="shared" si="646"/>
        <v>1.395722267396936E-3</v>
      </c>
      <c r="AR321" s="65">
        <f t="shared" si="646"/>
        <v>1.395722267619336E-3</v>
      </c>
      <c r="AS321" s="65">
        <f t="shared" si="646"/>
        <v>1.3957222676196993E-3</v>
      </c>
      <c r="AT321" s="65">
        <f t="shared" si="646"/>
        <v>1.3957222676196995E-3</v>
      </c>
      <c r="AU321" s="65" t="e">
        <f t="shared" si="646"/>
        <v>#NUM!</v>
      </c>
      <c r="AV321" s="65" t="e">
        <f t="shared" si="646"/>
        <v>#NUM!</v>
      </c>
      <c r="AW321" s="65" t="e">
        <f t="shared" si="646"/>
        <v>#NUM!</v>
      </c>
      <c r="AX321" s="65" t="e">
        <f t="shared" si="646"/>
        <v>#NUM!</v>
      </c>
      <c r="AY321" s="65" t="e">
        <f t="shared" si="646"/>
        <v>#NUM!</v>
      </c>
      <c r="AZ321" s="65" t="e">
        <f t="shared" si="646"/>
        <v>#NUM!</v>
      </c>
      <c r="BA321" s="65" t="e">
        <f t="shared" si="646"/>
        <v>#NUM!</v>
      </c>
      <c r="BB321" s="65" t="e">
        <f t="shared" si="646"/>
        <v>#NUM!</v>
      </c>
      <c r="BC321" s="65" t="e">
        <f t="shared" si="646"/>
        <v>#NUM!</v>
      </c>
      <c r="BD321" s="65" t="e">
        <f t="shared" si="646"/>
        <v>#NUM!</v>
      </c>
      <c r="BE321" s="65" t="e">
        <f t="shared" si="646"/>
        <v>#NUM!</v>
      </c>
      <c r="BF321" s="65" t="e">
        <f t="shared" si="646"/>
        <v>#NUM!</v>
      </c>
      <c r="BG321" s="65" t="e">
        <f t="shared" si="646"/>
        <v>#NUM!</v>
      </c>
      <c r="BH321" s="65" t="e">
        <f t="shared" si="646"/>
        <v>#NUM!</v>
      </c>
      <c r="BI321" s="5">
        <f t="shared" si="540"/>
        <v>7.8613220386134071</v>
      </c>
    </row>
    <row r="322" spans="4:61" s="1" customFormat="1">
      <c r="D322" s="5"/>
      <c r="E322" s="5"/>
      <c r="F322" s="5"/>
      <c r="G322" s="5"/>
      <c r="H322" s="5"/>
      <c r="O322" s="3"/>
      <c r="P322" s="65">
        <v>155.5</v>
      </c>
      <c r="Q322" s="65">
        <f t="shared" si="535"/>
        <v>0</v>
      </c>
      <c r="R322" s="65">
        <f t="shared" si="536"/>
        <v>1</v>
      </c>
      <c r="S322" s="65">
        <f t="shared" ref="S322:AL322" si="647">R322+(($B$5*$P322)^S$10)/FACT(S$10)</f>
        <v>1229.45</v>
      </c>
      <c r="T322" s="65">
        <f t="shared" si="647"/>
        <v>755774.15125</v>
      </c>
      <c r="U322" s="65">
        <f t="shared" si="647"/>
        <v>309729253.56810421</v>
      </c>
      <c r="V322" s="65">
        <f t="shared" si="647"/>
        <v>95199346950.97673</v>
      </c>
      <c r="W322" s="65">
        <f t="shared" si="647"/>
        <v>23408629519027.305</v>
      </c>
      <c r="X322" s="65">
        <f t="shared" si="647"/>
        <v>4796639178666888</v>
      </c>
      <c r="Y322" s="65">
        <f t="shared" si="647"/>
        <v>8.4246450605019392E+17</v>
      </c>
      <c r="Z322" s="65">
        <f t="shared" si="647"/>
        <v>1.2947160088834114E+20</v>
      </c>
      <c r="AA322" s="65">
        <f t="shared" si="647"/>
        <v>1.7686634110757819E+22</v>
      </c>
      <c r="AB322" s="65">
        <f t="shared" si="647"/>
        <v>2.1744962626356738E+24</v>
      </c>
      <c r="AC322" s="65">
        <f t="shared" si="647"/>
        <v>2.4304111336822051E+26</v>
      </c>
      <c r="AD322" s="65">
        <f t="shared" si="647"/>
        <v>2.4900757428647863E+28</v>
      </c>
      <c r="AE322" s="65">
        <f t="shared" si="647"/>
        <v>2.3549601118521306E+30</v>
      </c>
      <c r="AF322" s="65">
        <f t="shared" si="647"/>
        <v>2.0680934682196123E+32</v>
      </c>
      <c r="AG322" s="65">
        <f t="shared" si="647"/>
        <v>1.6950942103757529E+34</v>
      </c>
      <c r="AH322" s="65">
        <f t="shared" si="647"/>
        <v>1.3025340599323513E+36</v>
      </c>
      <c r="AI322" s="65">
        <f t="shared" si="647"/>
        <v>9.4201038830316842E+37</v>
      </c>
      <c r="AJ322" s="65">
        <f t="shared" si="647"/>
        <v>6.4342659380069172E+39</v>
      </c>
      <c r="AK322" s="65">
        <f t="shared" si="647"/>
        <v>4.1635283043240142E+41</v>
      </c>
      <c r="AL322" s="65">
        <f t="shared" si="647"/>
        <v>2.5594575858089349E+43</v>
      </c>
      <c r="AM322" s="65">
        <f t="shared" si="538"/>
        <v>1</v>
      </c>
      <c r="AN322" s="65">
        <f t="shared" si="533"/>
        <v>1.3888888888888889E-3</v>
      </c>
      <c r="AO322" s="65">
        <f t="shared" ref="AO322:BH322" si="648">AN322+1/((FACT($B$4-1-AO$10))*(($B$5*$P322)^AO$10))</f>
        <v>1.3956725050990183E-3</v>
      </c>
      <c r="AP322" s="65">
        <f t="shared" si="648"/>
        <v>1.3957001155683502E-3</v>
      </c>
      <c r="AQ322" s="65">
        <f t="shared" si="648"/>
        <v>1.3957002054717873E-3</v>
      </c>
      <c r="AR322" s="65">
        <f t="shared" si="648"/>
        <v>1.3957002056913406E-3</v>
      </c>
      <c r="AS322" s="65">
        <f t="shared" si="648"/>
        <v>1.395700205691698E-3</v>
      </c>
      <c r="AT322" s="65">
        <f t="shared" si="648"/>
        <v>1.3957002056916982E-3</v>
      </c>
      <c r="AU322" s="65" t="e">
        <f t="shared" si="648"/>
        <v>#NUM!</v>
      </c>
      <c r="AV322" s="65" t="e">
        <f t="shared" si="648"/>
        <v>#NUM!</v>
      </c>
      <c r="AW322" s="65" t="e">
        <f t="shared" si="648"/>
        <v>#NUM!</v>
      </c>
      <c r="AX322" s="65" t="e">
        <f t="shared" si="648"/>
        <v>#NUM!</v>
      </c>
      <c r="AY322" s="65" t="e">
        <f t="shared" si="648"/>
        <v>#NUM!</v>
      </c>
      <c r="AZ322" s="65" t="e">
        <f t="shared" si="648"/>
        <v>#NUM!</v>
      </c>
      <c r="BA322" s="65" t="e">
        <f t="shared" si="648"/>
        <v>#NUM!</v>
      </c>
      <c r="BB322" s="65" t="e">
        <f t="shared" si="648"/>
        <v>#NUM!</v>
      </c>
      <c r="BC322" s="65" t="e">
        <f t="shared" si="648"/>
        <v>#NUM!</v>
      </c>
      <c r="BD322" s="65" t="e">
        <f t="shared" si="648"/>
        <v>#NUM!</v>
      </c>
      <c r="BE322" s="65" t="e">
        <f t="shared" si="648"/>
        <v>#NUM!</v>
      </c>
      <c r="BF322" s="65" t="e">
        <f t="shared" si="648"/>
        <v>#NUM!</v>
      </c>
      <c r="BG322" s="65" t="e">
        <f t="shared" si="648"/>
        <v>#NUM!</v>
      </c>
      <c r="BH322" s="65" t="e">
        <f t="shared" si="648"/>
        <v>#NUM!</v>
      </c>
      <c r="BI322" s="5">
        <f t="shared" si="540"/>
        <v>7.8614463030651152</v>
      </c>
    </row>
    <row r="323" spans="4:61" s="1" customFormat="1">
      <c r="D323" s="5"/>
      <c r="E323" s="5"/>
      <c r="F323" s="5"/>
      <c r="G323" s="5"/>
      <c r="H323" s="5"/>
      <c r="O323" s="3"/>
      <c r="P323" s="66">
        <v>156</v>
      </c>
      <c r="Q323" s="65">
        <f t="shared" si="535"/>
        <v>0</v>
      </c>
      <c r="R323" s="65">
        <f t="shared" si="536"/>
        <v>1</v>
      </c>
      <c r="S323" s="65">
        <f t="shared" ref="S323:AL323" si="649">R323+(($B$5*$P323)^S$10)/FACT(S$10)</f>
        <v>1233.4000000000001</v>
      </c>
      <c r="T323" s="65">
        <f t="shared" si="649"/>
        <v>760638.28000000014</v>
      </c>
      <c r="U323" s="65">
        <f t="shared" si="649"/>
        <v>312724162.98400003</v>
      </c>
      <c r="V323" s="65">
        <f t="shared" si="649"/>
        <v>96428686124.286423</v>
      </c>
      <c r="W323" s="65">
        <f t="shared" si="649"/>
        <v>23787090990346.109</v>
      </c>
      <c r="X323" s="65">
        <f t="shared" si="649"/>
        <v>4889849128277509</v>
      </c>
      <c r="Y323" s="65">
        <f t="shared" si="649"/>
        <v>8.615948283786633E+17</v>
      </c>
      <c r="Z323" s="65">
        <f t="shared" si="649"/>
        <v>1.328369968819006E+20</v>
      </c>
      <c r="AA323" s="65">
        <f t="shared" si="649"/>
        <v>1.8204668718077507E+22</v>
      </c>
      <c r="AB323" s="65">
        <f t="shared" si="649"/>
        <v>2.2453772100382242E+24</v>
      </c>
      <c r="AC323" s="65">
        <f t="shared" si="649"/>
        <v>2.5176968993030629E+26</v>
      </c>
      <c r="AD323" s="65">
        <f t="shared" si="649"/>
        <v>2.5877916606301841E+28</v>
      </c>
      <c r="AE323" s="65">
        <f t="shared" si="649"/>
        <v>2.4552366442783233E+30</v>
      </c>
      <c r="AF323" s="65">
        <f t="shared" si="649"/>
        <v>2.163082149287783E+32</v>
      </c>
      <c r="AG323" s="65">
        <f t="shared" si="649"/>
        <v>1.7786468910783298E+34</v>
      </c>
      <c r="AH323" s="65">
        <f t="shared" si="649"/>
        <v>1.3711280965089778E+36</v>
      </c>
      <c r="AI323" s="65">
        <f t="shared" si="649"/>
        <v>9.9480435264274569E+37</v>
      </c>
      <c r="AJ323" s="65">
        <f t="shared" si="649"/>
        <v>6.8166976660172924E+39</v>
      </c>
      <c r="AK323" s="65">
        <f t="shared" si="649"/>
        <v>4.4251661951759726E+41</v>
      </c>
      <c r="AL323" s="65">
        <f t="shared" si="649"/>
        <v>2.7290345804011956E+43</v>
      </c>
      <c r="AM323" s="65">
        <f t="shared" si="538"/>
        <v>1</v>
      </c>
      <c r="AN323" s="65">
        <f t="shared" si="533"/>
        <v>1.3888888888888889E-3</v>
      </c>
      <c r="AO323" s="65">
        <f t="shared" ref="AO323:BH323" si="650">AN323+1/((FACT($B$4-1-AO$10))*(($B$5*$P323)^AO$10))</f>
        <v>1.3956507627393704E-3</v>
      </c>
      <c r="AP323" s="65">
        <f t="shared" si="650"/>
        <v>1.3956781965021522E-3</v>
      </c>
      <c r="AQ323" s="65">
        <f t="shared" si="650"/>
        <v>1.395678285543901E-3</v>
      </c>
      <c r="AR323" s="65">
        <f t="shared" si="650"/>
        <v>1.395678285760653E-3</v>
      </c>
      <c r="AS323" s="65">
        <f t="shared" si="650"/>
        <v>1.3956782857610047E-3</v>
      </c>
      <c r="AT323" s="65">
        <f t="shared" si="650"/>
        <v>1.3956782857610049E-3</v>
      </c>
      <c r="AU323" s="65" t="e">
        <f t="shared" si="650"/>
        <v>#NUM!</v>
      </c>
      <c r="AV323" s="65" t="e">
        <f t="shared" si="650"/>
        <v>#NUM!</v>
      </c>
      <c r="AW323" s="65" t="e">
        <f t="shared" si="650"/>
        <v>#NUM!</v>
      </c>
      <c r="AX323" s="65" t="e">
        <f t="shared" si="650"/>
        <v>#NUM!</v>
      </c>
      <c r="AY323" s="65" t="e">
        <f t="shared" si="650"/>
        <v>#NUM!</v>
      </c>
      <c r="AZ323" s="65" t="e">
        <f t="shared" si="650"/>
        <v>#NUM!</v>
      </c>
      <c r="BA323" s="65" t="e">
        <f t="shared" si="650"/>
        <v>#NUM!</v>
      </c>
      <c r="BB323" s="65" t="e">
        <f t="shared" si="650"/>
        <v>#NUM!</v>
      </c>
      <c r="BC323" s="65" t="e">
        <f t="shared" si="650"/>
        <v>#NUM!</v>
      </c>
      <c r="BD323" s="65" t="e">
        <f t="shared" si="650"/>
        <v>#NUM!</v>
      </c>
      <c r="BE323" s="65" t="e">
        <f t="shared" si="650"/>
        <v>#NUM!</v>
      </c>
      <c r="BF323" s="65" t="e">
        <f t="shared" si="650"/>
        <v>#NUM!</v>
      </c>
      <c r="BG323" s="65" t="e">
        <f t="shared" si="650"/>
        <v>#NUM!</v>
      </c>
      <c r="BH323" s="65" t="e">
        <f t="shared" si="650"/>
        <v>#NUM!</v>
      </c>
      <c r="BI323" s="5">
        <f t="shared" si="540"/>
        <v>7.8615697716035822</v>
      </c>
    </row>
    <row r="324" spans="4:61" s="1" customFormat="1">
      <c r="D324" s="5"/>
      <c r="E324" s="5"/>
      <c r="F324" s="5"/>
      <c r="G324" s="5"/>
      <c r="H324" s="5"/>
      <c r="O324" s="3"/>
      <c r="P324" s="65">
        <v>156.5</v>
      </c>
      <c r="Q324" s="65">
        <f t="shared" si="535"/>
        <v>0</v>
      </c>
      <c r="R324" s="65">
        <f t="shared" si="536"/>
        <v>1</v>
      </c>
      <c r="S324" s="65">
        <f t="shared" ref="S324:AL324" si="651">R324+(($B$5*$P324)^S$10)/FACT(S$10)</f>
        <v>1237.3500000000001</v>
      </c>
      <c r="T324" s="65">
        <f t="shared" si="651"/>
        <v>765518.0112500001</v>
      </c>
      <c r="U324" s="65">
        <f t="shared" si="651"/>
        <v>315738316.52339596</v>
      </c>
      <c r="V324" s="65">
        <f t="shared" si="651"/>
        <v>97669893176.646301</v>
      </c>
      <c r="W324" s="65">
        <f t="shared" si="651"/>
        <v>24170431765439.234</v>
      </c>
      <c r="X324" s="65">
        <f t="shared" si="651"/>
        <v>4984563621894082</v>
      </c>
      <c r="Y324" s="65">
        <f t="shared" si="651"/>
        <v>8.8109629513840115E+17</v>
      </c>
      <c r="Z324" s="65">
        <f t="shared" si="651"/>
        <v>1.3627868870269257E+20</v>
      </c>
      <c r="AA324" s="65">
        <f t="shared" si="651"/>
        <v>1.8736146841267094E+22</v>
      </c>
      <c r="AB324" s="65">
        <f t="shared" si="651"/>
        <v>2.3183308458835673E+24</v>
      </c>
      <c r="AC324" s="65">
        <f t="shared" si="651"/>
        <v>2.6078232231506063E+26</v>
      </c>
      <c r="AD324" s="65">
        <f t="shared" si="651"/>
        <v>2.6890111976724822E+28</v>
      </c>
      <c r="AE324" s="65">
        <f t="shared" si="651"/>
        <v>2.5594417826097638E+30</v>
      </c>
      <c r="AF324" s="65">
        <f t="shared" si="651"/>
        <v>2.2621088878169248E+32</v>
      </c>
      <c r="AG324" s="65">
        <f t="shared" si="651"/>
        <v>1.8660308655269425E+34</v>
      </c>
      <c r="AH324" s="65">
        <f t="shared" si="651"/>
        <v>1.4430976070050886E+36</v>
      </c>
      <c r="AI324" s="65">
        <f t="shared" si="651"/>
        <v>1.0503739489022857E+38</v>
      </c>
      <c r="AJ324" s="65">
        <f t="shared" si="651"/>
        <v>7.220526808563193E+39</v>
      </c>
      <c r="AK324" s="65">
        <f t="shared" si="651"/>
        <v>4.7023291294511951E+41</v>
      </c>
      <c r="AL324" s="65">
        <f t="shared" si="651"/>
        <v>2.9092501092941691E+43</v>
      </c>
      <c r="AM324" s="65">
        <f t="shared" si="538"/>
        <v>1</v>
      </c>
      <c r="AN324" s="65">
        <f t="shared" si="533"/>
        <v>1.3888888888888889E-3</v>
      </c>
      <c r="AO324" s="65">
        <f t="shared" ref="AO324:BH324" si="652">AN324+1/((FACT($B$4-1-AO$10))*(($B$5*$P324)^AO$10))</f>
        <v>1.3956291593085382E-3</v>
      </c>
      <c r="AP324" s="65">
        <f t="shared" si="652"/>
        <v>1.3956564180557362E-3</v>
      </c>
      <c r="AQ324" s="65">
        <f t="shared" si="652"/>
        <v>1.3956565062467733E-3</v>
      </c>
      <c r="AR324" s="65">
        <f t="shared" si="652"/>
        <v>1.3956565064607686E-3</v>
      </c>
      <c r="AS324" s="65">
        <f t="shared" si="652"/>
        <v>1.3956565064611147E-3</v>
      </c>
      <c r="AT324" s="65">
        <f t="shared" si="652"/>
        <v>1.3956565064611149E-3</v>
      </c>
      <c r="AU324" s="65" t="e">
        <f t="shared" si="652"/>
        <v>#NUM!</v>
      </c>
      <c r="AV324" s="65" t="e">
        <f t="shared" si="652"/>
        <v>#NUM!</v>
      </c>
      <c r="AW324" s="65" t="e">
        <f t="shared" si="652"/>
        <v>#NUM!</v>
      </c>
      <c r="AX324" s="65" t="e">
        <f t="shared" si="652"/>
        <v>#NUM!</v>
      </c>
      <c r="AY324" s="65" t="e">
        <f t="shared" si="652"/>
        <v>#NUM!</v>
      </c>
      <c r="AZ324" s="65" t="e">
        <f t="shared" si="652"/>
        <v>#NUM!</v>
      </c>
      <c r="BA324" s="65" t="e">
        <f t="shared" si="652"/>
        <v>#NUM!</v>
      </c>
      <c r="BB324" s="65" t="e">
        <f t="shared" si="652"/>
        <v>#NUM!</v>
      </c>
      <c r="BC324" s="65" t="e">
        <f t="shared" si="652"/>
        <v>#NUM!</v>
      </c>
      <c r="BD324" s="65" t="e">
        <f t="shared" si="652"/>
        <v>#NUM!</v>
      </c>
      <c r="BE324" s="65" t="e">
        <f t="shared" si="652"/>
        <v>#NUM!</v>
      </c>
      <c r="BF324" s="65" t="e">
        <f t="shared" si="652"/>
        <v>#NUM!</v>
      </c>
      <c r="BG324" s="65" t="e">
        <f t="shared" si="652"/>
        <v>#NUM!</v>
      </c>
      <c r="BH324" s="65" t="e">
        <f t="shared" si="652"/>
        <v>#NUM!</v>
      </c>
      <c r="BI324" s="5">
        <f t="shared" si="540"/>
        <v>7.8616924518511002</v>
      </c>
    </row>
    <row r="325" spans="4:61" s="1" customFormat="1">
      <c r="D325" s="5"/>
      <c r="E325" s="5"/>
      <c r="F325" s="5"/>
      <c r="G325" s="5"/>
      <c r="H325" s="5"/>
      <c r="O325" s="3"/>
      <c r="P325" s="66">
        <v>157</v>
      </c>
      <c r="Q325" s="65">
        <f t="shared" si="535"/>
        <v>0</v>
      </c>
      <c r="R325" s="65">
        <f t="shared" si="536"/>
        <v>1</v>
      </c>
      <c r="S325" s="65">
        <f t="shared" ref="S325:AL325" si="653">R325+(($B$5*$P325)^S$10)/FACT(S$10)</f>
        <v>1241.3</v>
      </c>
      <c r="T325" s="65">
        <f t="shared" si="653"/>
        <v>770413.34499999997</v>
      </c>
      <c r="U325" s="65">
        <f t="shared" si="653"/>
        <v>318771775.81616664</v>
      </c>
      <c r="V325" s="65">
        <f t="shared" si="653"/>
        <v>98923044244.063156</v>
      </c>
      <c r="W325" s="65">
        <f t="shared" si="653"/>
        <v>24558698872717.41</v>
      </c>
      <c r="X325" s="65">
        <f t="shared" si="653"/>
        <v>5080802025548632</v>
      </c>
      <c r="Y325" s="65">
        <f t="shared" si="653"/>
        <v>9.0097488746499686E+17</v>
      </c>
      <c r="Z325" s="65">
        <f t="shared" si="653"/>
        <v>1.3979815415878343E+20</v>
      </c>
      <c r="AA325" s="65">
        <f t="shared" si="653"/>
        <v>1.9281372759738366E+22</v>
      </c>
      <c r="AB325" s="65">
        <f t="shared" si="653"/>
        <v>2.393410871089774E+24</v>
      </c>
      <c r="AC325" s="65">
        <f t="shared" si="653"/>
        <v>2.7008730330552095E+26</v>
      </c>
      <c r="AD325" s="65">
        <f t="shared" si="653"/>
        <v>2.7938481868840938E+28</v>
      </c>
      <c r="AE325" s="65">
        <f t="shared" si="653"/>
        <v>2.6677161572252699E+30</v>
      </c>
      <c r="AF325" s="65">
        <f t="shared" si="653"/>
        <v>2.3653316263898089E+32</v>
      </c>
      <c r="AG325" s="65">
        <f t="shared" si="653"/>
        <v>1.957408738072708E+34</v>
      </c>
      <c r="AH325" s="65">
        <f t="shared" si="653"/>
        <v>1.5185971184241438E+36</v>
      </c>
      <c r="AI325" s="65">
        <f t="shared" si="653"/>
        <v>1.1088555390684471E+38</v>
      </c>
      <c r="AJ325" s="65">
        <f t="shared" si="653"/>
        <v>7.6468764708334021E+39</v>
      </c>
      <c r="AK325" s="65">
        <f t="shared" si="653"/>
        <v>4.9958843090578114E+41</v>
      </c>
      <c r="AL325" s="65">
        <f t="shared" si="653"/>
        <v>3.1007343929189072E+43</v>
      </c>
      <c r="AM325" s="65">
        <f t="shared" si="538"/>
        <v>1</v>
      </c>
      <c r="AN325" s="65">
        <f t="shared" si="533"/>
        <v>1.3888888888888889E-3</v>
      </c>
      <c r="AO325" s="65">
        <f t="shared" ref="AO325:BH325" si="654">AN325+1/((FACT($B$4-1-AO$10))*(($B$5*$P325)^AO$10))</f>
        <v>1.3956076934791763E-3</v>
      </c>
      <c r="AP325" s="65">
        <f t="shared" si="654"/>
        <v>1.3956347788802498E-3</v>
      </c>
      <c r="AQ325" s="65">
        <f t="shared" si="654"/>
        <v>1.3956348662313781E-3</v>
      </c>
      <c r="AR325" s="65">
        <f t="shared" si="654"/>
        <v>1.3956348664426602E-3</v>
      </c>
      <c r="AS325" s="65">
        <f t="shared" si="654"/>
        <v>1.3956348664430009E-3</v>
      </c>
      <c r="AT325" s="65">
        <f t="shared" si="654"/>
        <v>1.3956348664430011E-3</v>
      </c>
      <c r="AU325" s="65" t="e">
        <f t="shared" si="654"/>
        <v>#NUM!</v>
      </c>
      <c r="AV325" s="65" t="e">
        <f t="shared" si="654"/>
        <v>#NUM!</v>
      </c>
      <c r="AW325" s="65" t="e">
        <f t="shared" si="654"/>
        <v>#NUM!</v>
      </c>
      <c r="AX325" s="65" t="e">
        <f t="shared" si="654"/>
        <v>#NUM!</v>
      </c>
      <c r="AY325" s="65" t="e">
        <f t="shared" si="654"/>
        <v>#NUM!</v>
      </c>
      <c r="AZ325" s="65" t="e">
        <f t="shared" si="654"/>
        <v>#NUM!</v>
      </c>
      <c r="BA325" s="65" t="e">
        <f t="shared" si="654"/>
        <v>#NUM!</v>
      </c>
      <c r="BB325" s="65" t="e">
        <f t="shared" si="654"/>
        <v>#NUM!</v>
      </c>
      <c r="BC325" s="65" t="e">
        <f t="shared" si="654"/>
        <v>#NUM!</v>
      </c>
      <c r="BD325" s="65" t="e">
        <f t="shared" si="654"/>
        <v>#NUM!</v>
      </c>
      <c r="BE325" s="65" t="e">
        <f t="shared" si="654"/>
        <v>#NUM!</v>
      </c>
      <c r="BF325" s="65" t="e">
        <f t="shared" si="654"/>
        <v>#NUM!</v>
      </c>
      <c r="BG325" s="65" t="e">
        <f t="shared" si="654"/>
        <v>#NUM!</v>
      </c>
      <c r="BH325" s="65" t="e">
        <f t="shared" si="654"/>
        <v>#NUM!</v>
      </c>
      <c r="BI325" s="5">
        <f t="shared" si="540"/>
        <v>7.861814351332943</v>
      </c>
    </row>
    <row r="326" spans="4:61" s="1" customFormat="1">
      <c r="D326" s="5"/>
      <c r="E326" s="5"/>
      <c r="F326" s="5"/>
      <c r="G326" s="5"/>
      <c r="H326" s="5"/>
      <c r="O326" s="3"/>
      <c r="P326" s="65">
        <v>157.5</v>
      </c>
      <c r="Q326" s="65">
        <f t="shared" si="535"/>
        <v>0</v>
      </c>
      <c r="R326" s="65">
        <f t="shared" si="536"/>
        <v>1</v>
      </c>
      <c r="S326" s="65">
        <f t="shared" ref="S326:AL326" si="655">R326+(($B$5*$P326)^S$10)/FACT(S$10)</f>
        <v>1245.25</v>
      </c>
      <c r="T326" s="65">
        <f t="shared" si="655"/>
        <v>775324.28125</v>
      </c>
      <c r="U326" s="65">
        <f t="shared" si="655"/>
        <v>321824602.4921875</v>
      </c>
      <c r="V326" s="65">
        <f t="shared" si="655"/>
        <v>100188215705.98193</v>
      </c>
      <c r="W326" s="65">
        <f t="shared" si="655"/>
        <v>24951939641809.406</v>
      </c>
      <c r="X326" s="65">
        <f t="shared" si="655"/>
        <v>5178583891630007</v>
      </c>
      <c r="Y326" s="65">
        <f t="shared" si="655"/>
        <v>9.2123666335753203E+17</v>
      </c>
      <c r="Z326" s="65">
        <f t="shared" si="655"/>
        <v>1.4339689483528864E+20</v>
      </c>
      <c r="AA326" s="65">
        <f t="shared" si="655"/>
        <v>1.9840656637104763E+22</v>
      </c>
      <c r="AB326" s="65">
        <f t="shared" si="655"/>
        <v>2.4706722000689842E+24</v>
      </c>
      <c r="AC326" s="65">
        <f t="shared" si="655"/>
        <v>2.7969314019235222E+26</v>
      </c>
      <c r="AD326" s="65">
        <f t="shared" si="655"/>
        <v>2.9024197790142223E+28</v>
      </c>
      <c r="AE326" s="65">
        <f t="shared" si="655"/>
        <v>2.7802049601516904E+30</v>
      </c>
      <c r="AF326" s="65">
        <f t="shared" si="655"/>
        <v>2.4729139521503428E+32</v>
      </c>
      <c r="AG326" s="65">
        <f t="shared" si="655"/>
        <v>2.0529494626857545E+34</v>
      </c>
      <c r="AH326" s="65">
        <f t="shared" si="655"/>
        <v>1.5977877053125574E+36</v>
      </c>
      <c r="AI326" s="65">
        <f t="shared" si="655"/>
        <v>1.1703917174329387E+38</v>
      </c>
      <c r="AJ326" s="65">
        <f t="shared" si="655"/>
        <v>8.0969248433687521E+39</v>
      </c>
      <c r="AK326" s="65">
        <f t="shared" si="655"/>
        <v>5.3067443783915688E+41</v>
      </c>
      <c r="AL326" s="65">
        <f t="shared" si="655"/>
        <v>3.3041527965089628E+43</v>
      </c>
      <c r="AM326" s="65">
        <f t="shared" si="538"/>
        <v>1</v>
      </c>
      <c r="AN326" s="65">
        <f t="shared" si="533"/>
        <v>1.3888888888888889E-3</v>
      </c>
      <c r="AO326" s="65">
        <f t="shared" ref="AO326:BH326" si="656">AN326+1/((FACT($B$4-1-AO$10))*(($B$5*$P326)^AO$10))</f>
        <v>1.3955863639407945E-3</v>
      </c>
      <c r="AP326" s="65">
        <f t="shared" si="656"/>
        <v>1.3956132776440371E-3</v>
      </c>
      <c r="AQ326" s="65">
        <f t="shared" si="656"/>
        <v>1.395613364165888E-3</v>
      </c>
      <c r="AR326" s="65">
        <f t="shared" si="656"/>
        <v>1.3956133643744999E-3</v>
      </c>
      <c r="AS326" s="65">
        <f t="shared" si="656"/>
        <v>1.3956133643748352E-3</v>
      </c>
      <c r="AT326" s="65">
        <f t="shared" si="656"/>
        <v>1.3956133643748354E-3</v>
      </c>
      <c r="AU326" s="65" t="e">
        <f t="shared" si="656"/>
        <v>#NUM!</v>
      </c>
      <c r="AV326" s="65" t="e">
        <f t="shared" si="656"/>
        <v>#NUM!</v>
      </c>
      <c r="AW326" s="65" t="e">
        <f t="shared" si="656"/>
        <v>#NUM!</v>
      </c>
      <c r="AX326" s="65" t="e">
        <f t="shared" si="656"/>
        <v>#NUM!</v>
      </c>
      <c r="AY326" s="65" t="e">
        <f t="shared" si="656"/>
        <v>#NUM!</v>
      </c>
      <c r="AZ326" s="65" t="e">
        <f t="shared" si="656"/>
        <v>#NUM!</v>
      </c>
      <c r="BA326" s="65" t="e">
        <f t="shared" si="656"/>
        <v>#NUM!</v>
      </c>
      <c r="BB326" s="65" t="e">
        <f t="shared" si="656"/>
        <v>#NUM!</v>
      </c>
      <c r="BC326" s="65" t="e">
        <f t="shared" si="656"/>
        <v>#NUM!</v>
      </c>
      <c r="BD326" s="65" t="e">
        <f t="shared" si="656"/>
        <v>#NUM!</v>
      </c>
      <c r="BE326" s="65" t="e">
        <f t="shared" si="656"/>
        <v>#NUM!</v>
      </c>
      <c r="BF326" s="65" t="e">
        <f t="shared" si="656"/>
        <v>#NUM!</v>
      </c>
      <c r="BG326" s="65" t="e">
        <f t="shared" si="656"/>
        <v>#NUM!</v>
      </c>
      <c r="BH326" s="65" t="e">
        <f t="shared" si="656"/>
        <v>#NUM!</v>
      </c>
      <c r="BI326" s="5">
        <f t="shared" si="540"/>
        <v>7.8619354774789123</v>
      </c>
    </row>
    <row r="327" spans="4:61" s="1" customFormat="1">
      <c r="D327" s="5"/>
      <c r="E327" s="5"/>
      <c r="F327" s="5"/>
      <c r="G327" s="5"/>
      <c r="H327" s="5"/>
      <c r="O327" s="3"/>
      <c r="P327" s="66">
        <v>158</v>
      </c>
      <c r="Q327" s="65">
        <f t="shared" si="535"/>
        <v>0</v>
      </c>
      <c r="R327" s="65">
        <f t="shared" si="536"/>
        <v>1</v>
      </c>
      <c r="S327" s="65">
        <f t="shared" ref="S327:AL327" si="657">R327+(($B$5*$P327)^S$10)/FACT(S$10)</f>
        <v>1249.2</v>
      </c>
      <c r="T327" s="65">
        <f t="shared" si="657"/>
        <v>780250.82000000007</v>
      </c>
      <c r="U327" s="65">
        <f t="shared" si="657"/>
        <v>324896858.18133342</v>
      </c>
      <c r="V327" s="65">
        <f t="shared" si="657"/>
        <v>101465484185.28545</v>
      </c>
      <c r="W327" s="65">
        <f t="shared" si="657"/>
        <v>25350201704523.555</v>
      </c>
      <c r="X327" s="65">
        <f t="shared" si="657"/>
        <v>5277928960075563</v>
      </c>
      <c r="Y327" s="65">
        <f t="shared" si="657"/>
        <v>9.4188775841703718E+17</v>
      </c>
      <c r="Z327" s="65">
        <f t="shared" si="657"/>
        <v>1.4707643639943948E+20</v>
      </c>
      <c r="AA327" s="65">
        <f t="shared" si="657"/>
        <v>2.0414314615702131E+22</v>
      </c>
      <c r="AB327" s="65">
        <f t="shared" si="657"/>
        <v>2.550170984156264E+24</v>
      </c>
      <c r="AC327" s="65">
        <f t="shared" si="657"/>
        <v>2.896085596132954E+26</v>
      </c>
      <c r="AD327" s="65">
        <f t="shared" si="657"/>
        <v>3.0148465283520916E+28</v>
      </c>
      <c r="AE327" s="65">
        <f t="shared" si="657"/>
        <v>2.8970580778051741E+30</v>
      </c>
      <c r="AF327" s="65">
        <f t="shared" si="657"/>
        <v>2.5850252795991434E+32</v>
      </c>
      <c r="AG327" s="65">
        <f t="shared" si="657"/>
        <v>2.152828569508316E+34</v>
      </c>
      <c r="AH327" s="65">
        <f t="shared" si="657"/>
        <v>1.6808372450202858E+36</v>
      </c>
      <c r="AI327" s="65">
        <f t="shared" si="657"/>
        <v>1.2351315742323898E+38</v>
      </c>
      <c r="AJ327" s="65">
        <f t="shared" si="657"/>
        <v>8.5719077155594924E+39</v>
      </c>
      <c r="AK327" s="65">
        <f t="shared" si="657"/>
        <v>5.63586964950595E+41</v>
      </c>
      <c r="AL327" s="65">
        <f t="shared" si="657"/>
        <v>3.5202076686989161E+43</v>
      </c>
      <c r="AM327" s="65">
        <f t="shared" si="538"/>
        <v>1</v>
      </c>
      <c r="AN327" s="65">
        <f t="shared" si="533"/>
        <v>1.3888888888888889E-3</v>
      </c>
      <c r="AO327" s="65">
        <f t="shared" ref="AO327:BH327" si="658">AN327+1/((FACT($B$4-1-AO$10))*(($B$5*$P327)^AO$10))</f>
        <v>1.3955651693994908E-3</v>
      </c>
      <c r="AP327" s="65">
        <f t="shared" si="658"/>
        <v>1.3955919130323646E-3</v>
      </c>
      <c r="AQ327" s="65">
        <f t="shared" si="658"/>
        <v>1.3955919987354022E-3</v>
      </c>
      <c r="AR327" s="65">
        <f t="shared" si="658"/>
        <v>1.3955919989413861E-3</v>
      </c>
      <c r="AS327" s="65">
        <f t="shared" si="658"/>
        <v>1.3955919989417161E-3</v>
      </c>
      <c r="AT327" s="65">
        <f t="shared" si="658"/>
        <v>1.3955919989417163E-3</v>
      </c>
      <c r="AU327" s="65" t="e">
        <f t="shared" si="658"/>
        <v>#NUM!</v>
      </c>
      <c r="AV327" s="65" t="e">
        <f t="shared" si="658"/>
        <v>#NUM!</v>
      </c>
      <c r="AW327" s="65" t="e">
        <f t="shared" si="658"/>
        <v>#NUM!</v>
      </c>
      <c r="AX327" s="65" t="e">
        <f t="shared" si="658"/>
        <v>#NUM!</v>
      </c>
      <c r="AY327" s="65" t="e">
        <f t="shared" si="658"/>
        <v>#NUM!</v>
      </c>
      <c r="AZ327" s="65" t="e">
        <f t="shared" si="658"/>
        <v>#NUM!</v>
      </c>
      <c r="BA327" s="65" t="e">
        <f t="shared" si="658"/>
        <v>#NUM!</v>
      </c>
      <c r="BB327" s="65" t="e">
        <f t="shared" si="658"/>
        <v>#NUM!</v>
      </c>
      <c r="BC327" s="65" t="e">
        <f t="shared" si="658"/>
        <v>#NUM!</v>
      </c>
      <c r="BD327" s="65" t="e">
        <f t="shared" si="658"/>
        <v>#NUM!</v>
      </c>
      <c r="BE327" s="65" t="e">
        <f t="shared" si="658"/>
        <v>#NUM!</v>
      </c>
      <c r="BF327" s="65" t="e">
        <f t="shared" si="658"/>
        <v>#NUM!</v>
      </c>
      <c r="BG327" s="65" t="e">
        <f t="shared" si="658"/>
        <v>#NUM!</v>
      </c>
      <c r="BH327" s="65" t="e">
        <f t="shared" si="658"/>
        <v>#NUM!</v>
      </c>
      <c r="BI327" s="5">
        <f t="shared" si="540"/>
        <v>7.8620558376248271</v>
      </c>
    </row>
    <row r="328" spans="4:61" s="1" customFormat="1">
      <c r="D328" s="5"/>
      <c r="E328" s="5"/>
      <c r="F328" s="5"/>
      <c r="G328" s="5"/>
      <c r="H328" s="5"/>
      <c r="O328" s="3"/>
      <c r="P328" s="65">
        <v>158.5</v>
      </c>
      <c r="Q328" s="65">
        <f t="shared" si="535"/>
        <v>0</v>
      </c>
      <c r="R328" s="65">
        <f t="shared" si="536"/>
        <v>1</v>
      </c>
      <c r="S328" s="65">
        <f t="shared" ref="S328:AL328" si="659">R328+(($B$5*$P328)^S$10)/FACT(S$10)</f>
        <v>1253.1500000000001</v>
      </c>
      <c r="T328" s="65">
        <f t="shared" si="659"/>
        <v>785192.96125000017</v>
      </c>
      <c r="U328" s="65">
        <f t="shared" si="659"/>
        <v>327988604.51347923</v>
      </c>
      <c r="V328" s="65">
        <f t="shared" si="659"/>
        <v>102754926548.29446</v>
      </c>
      <c r="W328" s="65">
        <f t="shared" si="659"/>
        <v>25753532995809.367</v>
      </c>
      <c r="X328" s="65">
        <f t="shared" si="659"/>
        <v>5378857159566685</v>
      </c>
      <c r="Y328" s="65">
        <f t="shared" si="659"/>
        <v>9.6293438658967002E+17</v>
      </c>
      <c r="Z328" s="65">
        <f t="shared" si="659"/>
        <v>1.508383289085777E+20</v>
      </c>
      <c r="AA328" s="65">
        <f t="shared" si="659"/>
        <v>2.1002668912320501E+22</v>
      </c>
      <c r="AB328" s="65">
        <f t="shared" si="659"/>
        <v>2.6319646354142451E+24</v>
      </c>
      <c r="AC328" s="65">
        <f t="shared" si="659"/>
        <v>2.9984251248590377E+26</v>
      </c>
      <c r="AD328" s="65">
        <f t="shared" si="659"/>
        <v>3.131252480340178E+28</v>
      </c>
      <c r="AE328" s="65">
        <f t="shared" si="659"/>
        <v>3.0184302271549652E+30</v>
      </c>
      <c r="AF328" s="65">
        <f t="shared" si="659"/>
        <v>2.7018410386997714E+32</v>
      </c>
      <c r="AG328" s="65">
        <f t="shared" si="659"/>
        <v>2.2572283987327297E+34</v>
      </c>
      <c r="AH328" s="65">
        <f t="shared" si="659"/>
        <v>1.7679206820542704E+36</v>
      </c>
      <c r="AI328" s="65">
        <f t="shared" si="659"/>
        <v>1.3032309695496738E+38</v>
      </c>
      <c r="AJ328" s="65">
        <f t="shared" si="659"/>
        <v>9.0731210952954213E+39</v>
      </c>
      <c r="AK328" s="65">
        <f t="shared" si="659"/>
        <v>5.9842704286487439E+41</v>
      </c>
      <c r="AL328" s="65">
        <f t="shared" si="659"/>
        <v>3.7496402700053799E+43</v>
      </c>
      <c r="AM328" s="65">
        <f t="shared" si="538"/>
        <v>1</v>
      </c>
      <c r="AN328" s="65">
        <f t="shared" si="533"/>
        <v>1.3888888888888889E-3</v>
      </c>
      <c r="AO328" s="65">
        <f t="shared" ref="AO328:BH328" si="660">AN328+1/((FACT($B$4-1-AO$10))*(($B$5*$P328)^AO$10))</f>
        <v>1.395544108577691E-3</v>
      </c>
      <c r="AP328" s="65">
        <f t="shared" si="660"/>
        <v>1.3955706837471547E-3</v>
      </c>
      <c r="AQ328" s="65">
        <f t="shared" si="660"/>
        <v>1.3955707686416784E-3</v>
      </c>
      <c r="AR328" s="65">
        <f t="shared" si="660"/>
        <v>1.3955707688450753E-3</v>
      </c>
      <c r="AS328" s="65">
        <f t="shared" si="660"/>
        <v>1.3955707688454002E-3</v>
      </c>
      <c r="AT328" s="65">
        <f t="shared" si="660"/>
        <v>1.3955707688454004E-3</v>
      </c>
      <c r="AU328" s="65" t="e">
        <f t="shared" si="660"/>
        <v>#NUM!</v>
      </c>
      <c r="AV328" s="65" t="e">
        <f t="shared" si="660"/>
        <v>#NUM!</v>
      </c>
      <c r="AW328" s="65" t="e">
        <f t="shared" si="660"/>
        <v>#NUM!</v>
      </c>
      <c r="AX328" s="65" t="e">
        <f t="shared" si="660"/>
        <v>#NUM!</v>
      </c>
      <c r="AY328" s="65" t="e">
        <f t="shared" si="660"/>
        <v>#NUM!</v>
      </c>
      <c r="AZ328" s="65" t="e">
        <f t="shared" si="660"/>
        <v>#NUM!</v>
      </c>
      <c r="BA328" s="65" t="e">
        <f t="shared" si="660"/>
        <v>#NUM!</v>
      </c>
      <c r="BB328" s="65" t="e">
        <f t="shared" si="660"/>
        <v>#NUM!</v>
      </c>
      <c r="BC328" s="65" t="e">
        <f t="shared" si="660"/>
        <v>#NUM!</v>
      </c>
      <c r="BD328" s="65" t="e">
        <f t="shared" si="660"/>
        <v>#NUM!</v>
      </c>
      <c r="BE328" s="65" t="e">
        <f t="shared" si="660"/>
        <v>#NUM!</v>
      </c>
      <c r="BF328" s="65" t="e">
        <f t="shared" si="660"/>
        <v>#NUM!</v>
      </c>
      <c r="BG328" s="65" t="e">
        <f t="shared" si="660"/>
        <v>#NUM!</v>
      </c>
      <c r="BH328" s="65" t="e">
        <f t="shared" si="660"/>
        <v>#NUM!</v>
      </c>
      <c r="BI328" s="5">
        <f t="shared" si="540"/>
        <v>7.862175439014023</v>
      </c>
    </row>
    <row r="329" spans="4:61" s="1" customFormat="1">
      <c r="D329" s="5"/>
      <c r="E329" s="5"/>
      <c r="F329" s="5"/>
      <c r="G329" s="5"/>
      <c r="H329" s="5"/>
      <c r="O329" s="3"/>
      <c r="P329" s="66">
        <v>159</v>
      </c>
      <c r="Q329" s="65">
        <f t="shared" si="535"/>
        <v>0</v>
      </c>
      <c r="R329" s="65">
        <f t="shared" si="536"/>
        <v>1</v>
      </c>
      <c r="S329" s="65">
        <f t="shared" ref="S329:AL329" si="661">R329+(($B$5*$P329)^S$10)/FACT(S$10)</f>
        <v>1257.1000000000001</v>
      </c>
      <c r="T329" s="65">
        <f t="shared" si="661"/>
        <v>790150.70500000019</v>
      </c>
      <c r="U329" s="65">
        <f t="shared" si="661"/>
        <v>331099903.11850011</v>
      </c>
      <c r="V329" s="65">
        <f t="shared" si="661"/>
        <v>104056619904.7679</v>
      </c>
      <c r="W329" s="65">
        <f t="shared" si="661"/>
        <v>26161981754719.133</v>
      </c>
      <c r="X329" s="65">
        <f t="shared" si="661"/>
        <v>5481388608728107</v>
      </c>
      <c r="Y329" s="65">
        <f t="shared" si="661"/>
        <v>9.8438284091462426E+17</v>
      </c>
      <c r="Z329" s="65">
        <f t="shared" si="661"/>
        <v>1.5468414712109416E+20</v>
      </c>
      <c r="AA329" s="65">
        <f t="shared" si="661"/>
        <v>2.1606047915158155E+22</v>
      </c>
      <c r="AB329" s="65">
        <f t="shared" si="661"/>
        <v>2.7161118508182939E+24</v>
      </c>
      <c r="AC329" s="65">
        <f t="shared" si="661"/>
        <v>3.104041790350573E+26</v>
      </c>
      <c r="AD329" s="65">
        <f t="shared" si="661"/>
        <v>3.2517652611545281E+28</v>
      </c>
      <c r="AE329" s="65">
        <f t="shared" si="661"/>
        <v>3.1444810953866297E+30</v>
      </c>
      <c r="AF329" s="65">
        <f t="shared" si="661"/>
        <v>2.8235428684322833E+32</v>
      </c>
      <c r="AG329" s="65">
        <f t="shared" si="661"/>
        <v>2.36633834201675E+34</v>
      </c>
      <c r="AH329" s="65">
        <f t="shared" si="661"/>
        <v>1.8592203018182059E+36</v>
      </c>
      <c r="AI329" s="65">
        <f t="shared" si="661"/>
        <v>1.3748528178415801E+38</v>
      </c>
      <c r="AJ329" s="65">
        <f t="shared" si="661"/>
        <v>9.6019239388934388E+39</v>
      </c>
      <c r="AK329" s="65">
        <f t="shared" si="661"/>
        <v>6.3530094484389174E+41</v>
      </c>
      <c r="AL329" s="65">
        <f t="shared" si="661"/>
        <v>3.9932327952782317E+43</v>
      </c>
      <c r="AM329" s="65">
        <f t="shared" si="538"/>
        <v>1</v>
      </c>
      <c r="AN329" s="65">
        <f t="shared" si="533"/>
        <v>1.3888888888888889E-3</v>
      </c>
      <c r="AO329" s="65">
        <f t="shared" ref="AO329:BH329" si="662">AN329+1/((FACT($B$4-1-AO$10))*(($B$5*$P329)^AO$10))</f>
        <v>1.3955231802138897E-3</v>
      </c>
      <c r="AP329" s="65">
        <f t="shared" si="662"/>
        <v>1.3955495885067206E-3</v>
      </c>
      <c r="AQ329" s="65">
        <f t="shared" si="662"/>
        <v>1.3955496726028684E-3</v>
      </c>
      <c r="AR329" s="65">
        <f t="shared" si="662"/>
        <v>1.395549672803719E-3</v>
      </c>
      <c r="AS329" s="65">
        <f t="shared" si="662"/>
        <v>1.3955496728040389E-3</v>
      </c>
      <c r="AT329" s="65">
        <f t="shared" si="662"/>
        <v>1.3955496728040391E-3</v>
      </c>
      <c r="AU329" s="65" t="e">
        <f t="shared" si="662"/>
        <v>#NUM!</v>
      </c>
      <c r="AV329" s="65" t="e">
        <f t="shared" si="662"/>
        <v>#NUM!</v>
      </c>
      <c r="AW329" s="65" t="e">
        <f t="shared" si="662"/>
        <v>#NUM!</v>
      </c>
      <c r="AX329" s="65" t="e">
        <f t="shared" si="662"/>
        <v>#NUM!</v>
      </c>
      <c r="AY329" s="65" t="e">
        <f t="shared" si="662"/>
        <v>#NUM!</v>
      </c>
      <c r="AZ329" s="65" t="e">
        <f t="shared" si="662"/>
        <v>#NUM!</v>
      </c>
      <c r="BA329" s="65" t="e">
        <f t="shared" si="662"/>
        <v>#NUM!</v>
      </c>
      <c r="BB329" s="65" t="e">
        <f t="shared" si="662"/>
        <v>#NUM!</v>
      </c>
      <c r="BC329" s="65" t="e">
        <f t="shared" si="662"/>
        <v>#NUM!</v>
      </c>
      <c r="BD329" s="65" t="e">
        <f t="shared" si="662"/>
        <v>#NUM!</v>
      </c>
      <c r="BE329" s="65" t="e">
        <f t="shared" si="662"/>
        <v>#NUM!</v>
      </c>
      <c r="BF329" s="65" t="e">
        <f t="shared" si="662"/>
        <v>#NUM!</v>
      </c>
      <c r="BG329" s="65" t="e">
        <f t="shared" si="662"/>
        <v>#NUM!</v>
      </c>
      <c r="BH329" s="65" t="e">
        <f t="shared" si="662"/>
        <v>#NUM!</v>
      </c>
      <c r="BI329" s="5">
        <f t="shared" si="540"/>
        <v>7.862294288798795</v>
      </c>
    </row>
    <row r="330" spans="4:61" s="1" customFormat="1">
      <c r="D330" s="5"/>
      <c r="E330" s="5"/>
      <c r="F330" s="5"/>
      <c r="G330" s="5"/>
      <c r="H330" s="5"/>
      <c r="O330" s="3"/>
      <c r="P330" s="65">
        <v>159.5</v>
      </c>
      <c r="Q330" s="65">
        <f t="shared" si="535"/>
        <v>0</v>
      </c>
      <c r="R330" s="65">
        <f t="shared" si="536"/>
        <v>1</v>
      </c>
      <c r="S330" s="65">
        <f t="shared" ref="S330:AL330" si="663">R330+(($B$5*$P330)^S$10)/FACT(S$10)</f>
        <v>1261.05</v>
      </c>
      <c r="T330" s="65">
        <f t="shared" si="663"/>
        <v>795124.05125000002</v>
      </c>
      <c r="U330" s="65">
        <f t="shared" si="663"/>
        <v>334230815.62627077</v>
      </c>
      <c r="V330" s="65">
        <f t="shared" si="663"/>
        <v>105370641607.90251</v>
      </c>
      <c r="W330" s="65">
        <f t="shared" si="663"/>
        <v>26575596525369.441</v>
      </c>
      <c r="X330" s="65">
        <f t="shared" si="663"/>
        <v>5585543617330990</v>
      </c>
      <c r="Y330" s="65">
        <f t="shared" si="663"/>
        <v>1.0062394942767768E+18</v>
      </c>
      <c r="Z330" s="65">
        <f t="shared" si="663"/>
        <v>1.5861549081033114E+20</v>
      </c>
      <c r="AA330" s="65">
        <f t="shared" si="663"/>
        <v>2.2224786282009697E+22</v>
      </c>
      <c r="AB330" s="65">
        <f t="shared" si="663"/>
        <v>2.8026726368270858E+24</v>
      </c>
      <c r="AC330" s="65">
        <f t="shared" si="663"/>
        <v>3.2130297391676548E+26</v>
      </c>
      <c r="AD330" s="65">
        <f t="shared" si="663"/>
        <v>3.3765161692898973E+28</v>
      </c>
      <c r="AE330" s="65">
        <f t="shared" si="663"/>
        <v>3.2753754831431701E+30</v>
      </c>
      <c r="AF330" s="65">
        <f t="shared" si="663"/>
        <v>2.95031881593387E+32</v>
      </c>
      <c r="AG330" s="65">
        <f t="shared" si="663"/>
        <v>2.4803550916540906E+34</v>
      </c>
      <c r="AH330" s="65">
        <f t="shared" si="663"/>
        <v>1.954926014040642E+36</v>
      </c>
      <c r="AI330" s="65">
        <f t="shared" si="663"/>
        <v>1.4501673834695381E+38</v>
      </c>
      <c r="AJ330" s="65">
        <f t="shared" si="663"/>
        <v>1.0159740995574021E+40</v>
      </c>
      <c r="AK330" s="65">
        <f t="shared" si="663"/>
        <v>6.7432044101236167E+41</v>
      </c>
      <c r="AL330" s="65">
        <f t="shared" si="663"/>
        <v>4.2518104943820032E+43</v>
      </c>
      <c r="AM330" s="65">
        <f t="shared" si="538"/>
        <v>1</v>
      </c>
      <c r="AN330" s="65">
        <f t="shared" si="533"/>
        <v>1.3888888888888889E-3</v>
      </c>
      <c r="AO330" s="65">
        <f t="shared" ref="AO330:BH330" si="664">AN330+1/((FACT($B$4-1-AO$10))*(($B$5*$P330)^AO$10))</f>
        <v>1.3955023830624007E-3</v>
      </c>
      <c r="AP330" s="65">
        <f t="shared" si="664"/>
        <v>1.3955286260455104E-3</v>
      </c>
      <c r="AQ330" s="65">
        <f t="shared" si="664"/>
        <v>1.3955287093532619E-3</v>
      </c>
      <c r="AR330" s="65">
        <f t="shared" si="664"/>
        <v>1.3955287095516059E-3</v>
      </c>
      <c r="AS330" s="65">
        <f t="shared" si="664"/>
        <v>1.3955287095519207E-3</v>
      </c>
      <c r="AT330" s="65">
        <f t="shared" si="664"/>
        <v>1.395528709551921E-3</v>
      </c>
      <c r="AU330" s="65" t="e">
        <f t="shared" si="664"/>
        <v>#NUM!</v>
      </c>
      <c r="AV330" s="65" t="e">
        <f t="shared" si="664"/>
        <v>#NUM!</v>
      </c>
      <c r="AW330" s="65" t="e">
        <f t="shared" si="664"/>
        <v>#NUM!</v>
      </c>
      <c r="AX330" s="65" t="e">
        <f t="shared" si="664"/>
        <v>#NUM!</v>
      </c>
      <c r="AY330" s="65" t="e">
        <f t="shared" si="664"/>
        <v>#NUM!</v>
      </c>
      <c r="AZ330" s="65" t="e">
        <f t="shared" si="664"/>
        <v>#NUM!</v>
      </c>
      <c r="BA330" s="65" t="e">
        <f t="shared" si="664"/>
        <v>#NUM!</v>
      </c>
      <c r="BB330" s="65" t="e">
        <f t="shared" si="664"/>
        <v>#NUM!</v>
      </c>
      <c r="BC330" s="65" t="e">
        <f t="shared" si="664"/>
        <v>#NUM!</v>
      </c>
      <c r="BD330" s="65" t="e">
        <f t="shared" si="664"/>
        <v>#NUM!</v>
      </c>
      <c r="BE330" s="65" t="e">
        <f t="shared" si="664"/>
        <v>#NUM!</v>
      </c>
      <c r="BF330" s="65" t="e">
        <f t="shared" si="664"/>
        <v>#NUM!</v>
      </c>
      <c r="BG330" s="65" t="e">
        <f t="shared" si="664"/>
        <v>#NUM!</v>
      </c>
      <c r="BH330" s="65" t="e">
        <f t="shared" si="664"/>
        <v>#NUM!</v>
      </c>
      <c r="BI330" s="5">
        <f t="shared" si="540"/>
        <v>7.8624123940418293</v>
      </c>
    </row>
    <row r="331" spans="4:61" s="1" customFormat="1">
      <c r="D331" s="5"/>
      <c r="E331" s="5"/>
      <c r="F331" s="5"/>
      <c r="G331" s="5"/>
      <c r="H331" s="5"/>
      <c r="O331" s="3"/>
      <c r="P331" s="66">
        <v>160</v>
      </c>
      <c r="Q331" s="65">
        <f t="shared" si="535"/>
        <v>0</v>
      </c>
      <c r="R331" s="65">
        <f t="shared" si="536"/>
        <v>1</v>
      </c>
      <c r="S331" s="65">
        <f t="shared" ref="S331:AL331" si="665">R331+(($B$5*$P331)^S$10)/FACT(S$10)</f>
        <v>1265</v>
      </c>
      <c r="T331" s="65">
        <f t="shared" si="665"/>
        <v>800113</v>
      </c>
      <c r="U331" s="65">
        <f t="shared" si="665"/>
        <v>337381403.66666669</v>
      </c>
      <c r="V331" s="65">
        <f t="shared" si="665"/>
        <v>106697069254.33334</v>
      </c>
      <c r="W331" s="65">
        <f t="shared" si="665"/>
        <v>26994426157902.867</v>
      </c>
      <c r="X331" s="65">
        <f t="shared" si="665"/>
        <v>5691342687499861</v>
      </c>
      <c r="Y331" s="65">
        <f t="shared" si="665"/>
        <v>1.0285108001641048E+18</v>
      </c>
      <c r="Z331" s="65">
        <f t="shared" si="665"/>
        <v>1.6263398508146767E+20</v>
      </c>
      <c r="AA331" s="65">
        <f t="shared" si="665"/>
        <v>2.2859225039700102E+22</v>
      </c>
      <c r="AB331" s="65">
        <f t="shared" si="665"/>
        <v>2.8917083343434953E+24</v>
      </c>
      <c r="AC331" s="65">
        <f t="shared" si="665"/>
        <v>3.325485514397978E+26</v>
      </c>
      <c r="AD331" s="65">
        <f t="shared" si="665"/>
        <v>3.505640269188099E+28</v>
      </c>
      <c r="AE331" s="65">
        <f t="shared" si="665"/>
        <v>3.4112834514240087E+30</v>
      </c>
      <c r="AF331" s="65">
        <f t="shared" si="665"/>
        <v>3.0823635413695329E+32</v>
      </c>
      <c r="AG331" s="65">
        <f t="shared" si="665"/>
        <v>2.599482897723755E+34</v>
      </c>
      <c r="AH331" s="65">
        <f t="shared" si="665"/>
        <v>2.0552356462021847E+36</v>
      </c>
      <c r="AI331" s="65">
        <f t="shared" si="665"/>
        <v>1.5293525876222178E+38</v>
      </c>
      <c r="AJ331" s="65">
        <f t="shared" si="665"/>
        <v>1.0748065770909377E+40</v>
      </c>
      <c r="AK331" s="65">
        <f t="shared" si="665"/>
        <v>7.1560306405269906E+41</v>
      </c>
      <c r="AL331" s="65">
        <f t="shared" si="665"/>
        <v>4.5262438955461809E+43</v>
      </c>
      <c r="AM331" s="65">
        <f t="shared" si="538"/>
        <v>1</v>
      </c>
      <c r="AN331" s="65">
        <f t="shared" ref="AN331:AN394" si="666">1/((FACT($B$4-1-AN$10))*(($B$5*$P331)^AN$10))</f>
        <v>1.3888888888888889E-3</v>
      </c>
      <c r="AO331" s="65">
        <f t="shared" ref="AO331:BH331" si="667">AN331+1/((FACT($B$4-1-AO$10))*(($B$5*$P331)^AO$10))</f>
        <v>1.3954817158931083E-3</v>
      </c>
      <c r="AP331" s="65">
        <f t="shared" si="667"/>
        <v>1.3955077951138528E-3</v>
      </c>
      <c r="AQ331" s="65">
        <f t="shared" si="667"/>
        <v>1.3955078776430325E-3</v>
      </c>
      <c r="AR331" s="65">
        <f t="shared" si="667"/>
        <v>1.3955078778389088E-3</v>
      </c>
      <c r="AS331" s="65">
        <f t="shared" si="667"/>
        <v>1.3955078778392187E-3</v>
      </c>
      <c r="AT331" s="65">
        <f t="shared" si="667"/>
        <v>1.3955078778392189E-3</v>
      </c>
      <c r="AU331" s="65" t="e">
        <f t="shared" si="667"/>
        <v>#NUM!</v>
      </c>
      <c r="AV331" s="65" t="e">
        <f t="shared" si="667"/>
        <v>#NUM!</v>
      </c>
      <c r="AW331" s="65" t="e">
        <f t="shared" si="667"/>
        <v>#NUM!</v>
      </c>
      <c r="AX331" s="65" t="e">
        <f t="shared" si="667"/>
        <v>#NUM!</v>
      </c>
      <c r="AY331" s="65" t="e">
        <f t="shared" si="667"/>
        <v>#NUM!</v>
      </c>
      <c r="AZ331" s="65" t="e">
        <f t="shared" si="667"/>
        <v>#NUM!</v>
      </c>
      <c r="BA331" s="65" t="e">
        <f t="shared" si="667"/>
        <v>#NUM!</v>
      </c>
      <c r="BB331" s="65" t="e">
        <f t="shared" si="667"/>
        <v>#NUM!</v>
      </c>
      <c r="BC331" s="65" t="e">
        <f t="shared" si="667"/>
        <v>#NUM!</v>
      </c>
      <c r="BD331" s="65" t="e">
        <f t="shared" si="667"/>
        <v>#NUM!</v>
      </c>
      <c r="BE331" s="65" t="e">
        <f t="shared" si="667"/>
        <v>#NUM!</v>
      </c>
      <c r="BF331" s="65" t="e">
        <f t="shared" si="667"/>
        <v>#NUM!</v>
      </c>
      <c r="BG331" s="65" t="e">
        <f t="shared" si="667"/>
        <v>#NUM!</v>
      </c>
      <c r="BH331" s="65" t="e">
        <f t="shared" si="667"/>
        <v>#NUM!</v>
      </c>
      <c r="BI331" s="5">
        <f t="shared" si="540"/>
        <v>7.8625297617175978</v>
      </c>
    </row>
    <row r="332" spans="4:61" s="1" customFormat="1">
      <c r="D332" s="5"/>
      <c r="E332" s="5"/>
      <c r="F332" s="5"/>
      <c r="G332" s="5"/>
      <c r="H332" s="5"/>
      <c r="O332" s="3"/>
      <c r="P332" s="65">
        <v>160.5</v>
      </c>
      <c r="Q332" s="65">
        <f t="shared" ref="Q332:Q395" si="668">$B$5*EXP(-$B$5*P332)*(($B$5*P332)^($B$4-1))/FACT($B$4-1)</f>
        <v>0</v>
      </c>
      <c r="R332" s="65">
        <f t="shared" ref="R332:R395" si="669">(($B$5*$P332)^R$10)/FACT(R$10)</f>
        <v>1</v>
      </c>
      <c r="S332" s="65">
        <f t="shared" ref="S332:AL332" si="670">R332+(($B$5*$P332)^S$10)/FACT(S$10)</f>
        <v>1268.95</v>
      </c>
      <c r="T332" s="65">
        <f t="shared" si="670"/>
        <v>805117.55125000002</v>
      </c>
      <c r="U332" s="65">
        <f t="shared" si="670"/>
        <v>340551728.86956251</v>
      </c>
      <c r="V332" s="65">
        <f t="shared" si="670"/>
        <v>108035980684.13318</v>
      </c>
      <c r="W332" s="65">
        <f t="shared" si="670"/>
        <v>27418519809449.434</v>
      </c>
      <c r="X332" s="65">
        <f t="shared" si="670"/>
        <v>5798806514923277</v>
      </c>
      <c r="Y332" s="65">
        <f t="shared" si="670"/>
        <v>1.0512032934298629E+18</v>
      </c>
      <c r="Z332" s="65">
        <f t="shared" si="670"/>
        <v>1.667412806914046E+20</v>
      </c>
      <c r="AA332" s="65">
        <f t="shared" si="670"/>
        <v>2.350971168477608E+22</v>
      </c>
      <c r="AB332" s="65">
        <f t="shared" si="670"/>
        <v>2.9832816440706931E+24</v>
      </c>
      <c r="AC332" s="65">
        <f t="shared" si="670"/>
        <v>3.4415081088668191E+26</v>
      </c>
      <c r="AD332" s="65">
        <f t="shared" si="670"/>
        <v>3.6392764869484094E+28</v>
      </c>
      <c r="AE332" s="65">
        <f t="shared" si="670"/>
        <v>3.5523804722232215E+30</v>
      </c>
      <c r="AF332" s="65">
        <f t="shared" si="670"/>
        <v>3.2198785286787836E+32</v>
      </c>
      <c r="AG332" s="65">
        <f t="shared" si="670"/>
        <v>2.7239338334472605E+34</v>
      </c>
      <c r="AH332" s="65">
        <f t="shared" si="670"/>
        <v>2.1603552472813929E+36</v>
      </c>
      <c r="AI332" s="65">
        <f t="shared" si="670"/>
        <v>1.6125943270311947E+38</v>
      </c>
      <c r="AJ332" s="65">
        <f t="shared" si="670"/>
        <v>1.1368463613821448E+40</v>
      </c>
      <c r="AK332" s="65">
        <f t="shared" si="670"/>
        <v>7.5927238684797853E+41</v>
      </c>
      <c r="AL332" s="65">
        <f t="shared" si="670"/>
        <v>4.8174511360085456E+43</v>
      </c>
      <c r="AM332" s="65">
        <f t="shared" ref="AM332:AM395" si="671">1-EXP(-$B$5*P332)*VLOOKUP(P332,P332:AL732,$B$4+2,1)</f>
        <v>1</v>
      </c>
      <c r="AN332" s="65">
        <f t="shared" si="666"/>
        <v>1.3888888888888889E-3</v>
      </c>
      <c r="AO332" s="65">
        <f t="shared" ref="AO332:BH332" si="672">AN332+1/((FACT($B$4-1-AO$10))*(($B$5*$P332)^AO$10))</f>
        <v>1.3954611774912261E-3</v>
      </c>
      <c r="AP332" s="65">
        <f t="shared" si="672"/>
        <v>1.3954870944777095E-3</v>
      </c>
      <c r="AQ332" s="65">
        <f t="shared" si="672"/>
        <v>1.3954871762379886E-3</v>
      </c>
      <c r="AR332" s="65">
        <f t="shared" si="672"/>
        <v>1.3954871764314354E-3</v>
      </c>
      <c r="AS332" s="65">
        <f t="shared" si="672"/>
        <v>1.3954871764317405E-3</v>
      </c>
      <c r="AT332" s="65">
        <f t="shared" si="672"/>
        <v>1.3954871764317407E-3</v>
      </c>
      <c r="AU332" s="65" t="e">
        <f t="shared" si="672"/>
        <v>#NUM!</v>
      </c>
      <c r="AV332" s="65" t="e">
        <f t="shared" si="672"/>
        <v>#NUM!</v>
      </c>
      <c r="AW332" s="65" t="e">
        <f t="shared" si="672"/>
        <v>#NUM!</v>
      </c>
      <c r="AX332" s="65" t="e">
        <f t="shared" si="672"/>
        <v>#NUM!</v>
      </c>
      <c r="AY332" s="65" t="e">
        <f t="shared" si="672"/>
        <v>#NUM!</v>
      </c>
      <c r="AZ332" s="65" t="e">
        <f t="shared" si="672"/>
        <v>#NUM!</v>
      </c>
      <c r="BA332" s="65" t="e">
        <f t="shared" si="672"/>
        <v>#NUM!</v>
      </c>
      <c r="BB332" s="65" t="e">
        <f t="shared" si="672"/>
        <v>#NUM!</v>
      </c>
      <c r="BC332" s="65" t="e">
        <f t="shared" si="672"/>
        <v>#NUM!</v>
      </c>
      <c r="BD332" s="65" t="e">
        <f t="shared" si="672"/>
        <v>#NUM!</v>
      </c>
      <c r="BE332" s="65" t="e">
        <f t="shared" si="672"/>
        <v>#NUM!</v>
      </c>
      <c r="BF332" s="65" t="e">
        <f t="shared" si="672"/>
        <v>#NUM!</v>
      </c>
      <c r="BG332" s="65" t="e">
        <f t="shared" si="672"/>
        <v>#NUM!</v>
      </c>
      <c r="BH332" s="65" t="e">
        <f t="shared" si="672"/>
        <v>#NUM!</v>
      </c>
      <c r="BI332" s="5">
        <f t="shared" ref="BI332:BI395" si="673">$B$5/((FACT($B$4-1))*VLOOKUP(P332,P332:BH732,$B$4+24,1))</f>
        <v>7.8626463987137338</v>
      </c>
    </row>
    <row r="333" spans="4:61" s="1" customFormat="1">
      <c r="D333" s="5"/>
      <c r="E333" s="5"/>
      <c r="F333" s="5"/>
      <c r="G333" s="5"/>
      <c r="H333" s="5"/>
      <c r="O333" s="3"/>
      <c r="P333" s="66">
        <v>161</v>
      </c>
      <c r="Q333" s="65">
        <f t="shared" si="668"/>
        <v>0</v>
      </c>
      <c r="R333" s="65">
        <f t="shared" si="669"/>
        <v>1</v>
      </c>
      <c r="S333" s="65">
        <f t="shared" ref="S333:AL333" si="674">R333+(($B$5*$P333)^S$10)/FACT(S$10)</f>
        <v>1272.9000000000001</v>
      </c>
      <c r="T333" s="65">
        <f t="shared" si="674"/>
        <v>810137.70500000019</v>
      </c>
      <c r="U333" s="65">
        <f t="shared" si="674"/>
        <v>343741852.86483341</v>
      </c>
      <c r="V333" s="65">
        <f t="shared" si="674"/>
        <v>109387453980.8129</v>
      </c>
      <c r="W333" s="65">
        <f t="shared" si="674"/>
        <v>27847926945088.242</v>
      </c>
      <c r="X333" s="65">
        <f t="shared" si="674"/>
        <v>5907955990068346</v>
      </c>
      <c r="Y333" s="65">
        <f t="shared" si="674"/>
        <v>1.0743235910595643E+18</v>
      </c>
      <c r="Z333" s="65">
        <f t="shared" si="674"/>
        <v>1.7093905437167108E+20</v>
      </c>
      <c r="AA333" s="65">
        <f t="shared" si="674"/>
        <v>2.4176600285467208E+22</v>
      </c>
      <c r="AB333" s="65">
        <f t="shared" si="674"/>
        <v>3.0774566522685083E+24</v>
      </c>
      <c r="AC333" s="65">
        <f t="shared" si="674"/>
        <v>3.5611990193565308E+26</v>
      </c>
      <c r="AD333" s="65">
        <f t="shared" si="674"/>
        <v>3.7775677081597071E+28</v>
      </c>
      <c r="AE333" s="65">
        <f t="shared" si="674"/>
        <v>3.6988475829901632E+30</v>
      </c>
      <c r="AF333" s="65">
        <f t="shared" si="674"/>
        <v>3.3630723023478344E+32</v>
      </c>
      <c r="AG333" s="65">
        <f t="shared" si="674"/>
        <v>2.8539280689889176E+34</v>
      </c>
      <c r="AH333" s="65">
        <f t="shared" si="674"/>
        <v>2.2704994021482909E+36</v>
      </c>
      <c r="AI333" s="65">
        <f t="shared" si="674"/>
        <v>1.7000868048938013E+38</v>
      </c>
      <c r="AJ333" s="65">
        <f t="shared" si="674"/>
        <v>1.202257493186995E+40</v>
      </c>
      <c r="AK333" s="65">
        <f t="shared" si="674"/>
        <v>8.0545831257034079E+41</v>
      </c>
      <c r="AL333" s="65">
        <f t="shared" si="674"/>
        <v>5.1264004047688907E+43</v>
      </c>
      <c r="AM333" s="65">
        <f t="shared" si="671"/>
        <v>1</v>
      </c>
      <c r="AN333" s="65">
        <f t="shared" si="666"/>
        <v>1.3888888888888889E-3</v>
      </c>
      <c r="AO333" s="65">
        <f t="shared" ref="AO333:BH333" si="675">AN333+1/((FACT($B$4-1-AO$10))*(($B$5*$P333)^AO$10))</f>
        <v>1.3954407666570572E-3</v>
      </c>
      <c r="AP333" s="65">
        <f t="shared" si="675"/>
        <v>1.3954665229184307E-3</v>
      </c>
      <c r="AQ333" s="65">
        <f t="shared" si="675"/>
        <v>1.3954666039193314E-3</v>
      </c>
      <c r="AR333" s="65">
        <f t="shared" si="675"/>
        <v>1.3954666041103862E-3</v>
      </c>
      <c r="AS333" s="65">
        <f t="shared" si="675"/>
        <v>1.3954666041106865E-3</v>
      </c>
      <c r="AT333" s="65">
        <f t="shared" si="675"/>
        <v>1.3954666041106868E-3</v>
      </c>
      <c r="AU333" s="65" t="e">
        <f t="shared" si="675"/>
        <v>#NUM!</v>
      </c>
      <c r="AV333" s="65" t="e">
        <f t="shared" si="675"/>
        <v>#NUM!</v>
      </c>
      <c r="AW333" s="65" t="e">
        <f t="shared" si="675"/>
        <v>#NUM!</v>
      </c>
      <c r="AX333" s="65" t="e">
        <f t="shared" si="675"/>
        <v>#NUM!</v>
      </c>
      <c r="AY333" s="65" t="e">
        <f t="shared" si="675"/>
        <v>#NUM!</v>
      </c>
      <c r="AZ333" s="65" t="e">
        <f t="shared" si="675"/>
        <v>#NUM!</v>
      </c>
      <c r="BA333" s="65" t="e">
        <f t="shared" si="675"/>
        <v>#NUM!</v>
      </c>
      <c r="BB333" s="65" t="e">
        <f t="shared" si="675"/>
        <v>#NUM!</v>
      </c>
      <c r="BC333" s="65" t="e">
        <f t="shared" si="675"/>
        <v>#NUM!</v>
      </c>
      <c r="BD333" s="65" t="e">
        <f t="shared" si="675"/>
        <v>#NUM!</v>
      </c>
      <c r="BE333" s="65" t="e">
        <f t="shared" si="675"/>
        <v>#NUM!</v>
      </c>
      <c r="BF333" s="65" t="e">
        <f t="shared" si="675"/>
        <v>#NUM!</v>
      </c>
      <c r="BG333" s="65" t="e">
        <f t="shared" si="675"/>
        <v>#NUM!</v>
      </c>
      <c r="BH333" s="65" t="e">
        <f t="shared" si="675"/>
        <v>#NUM!</v>
      </c>
      <c r="BI333" s="5">
        <f t="shared" si="673"/>
        <v>7.8627623118323795</v>
      </c>
    </row>
    <row r="334" spans="4:61" s="1" customFormat="1">
      <c r="D334" s="5"/>
      <c r="E334" s="5"/>
      <c r="F334" s="5"/>
      <c r="G334" s="5"/>
      <c r="H334" s="5"/>
      <c r="O334" s="3"/>
      <c r="P334" s="65">
        <v>161.5</v>
      </c>
      <c r="Q334" s="65">
        <f t="shared" si="668"/>
        <v>0</v>
      </c>
      <c r="R334" s="65">
        <f t="shared" si="669"/>
        <v>1</v>
      </c>
      <c r="S334" s="65">
        <f t="shared" ref="S334:AL334" si="676">R334+(($B$5*$P334)^S$10)/FACT(S$10)</f>
        <v>1276.8500000000001</v>
      </c>
      <c r="T334" s="65">
        <f t="shared" si="676"/>
        <v>815173.46125000017</v>
      </c>
      <c r="U334" s="65">
        <f t="shared" si="676"/>
        <v>346951837.2823543</v>
      </c>
      <c r="V334" s="65">
        <f t="shared" si="676"/>
        <v>110751567471.32133</v>
      </c>
      <c r="W334" s="65">
        <f t="shared" si="676"/>
        <v>28282697338809.051</v>
      </c>
      <c r="X334" s="65">
        <f t="shared" si="676"/>
        <v>6018812199399017</v>
      </c>
      <c r="Y334" s="65">
        <f t="shared" si="676"/>
        <v>1.0978783929427585E+18</v>
      </c>
      <c r="Z334" s="65">
        <f t="shared" si="676"/>
        <v>1.7522900915436968E+20</v>
      </c>
      <c r="AA334" s="65">
        <f t="shared" si="676"/>
        <v>2.4860251584928433E+22</v>
      </c>
      <c r="AB334" s="65">
        <f t="shared" si="676"/>
        <v>3.1742988569150631E+24</v>
      </c>
      <c r="AC334" s="65">
        <f t="shared" si="676"/>
        <v>3.6846623018513804E+26</v>
      </c>
      <c r="AD334" s="65">
        <f t="shared" si="676"/>
        <v>3.9206608778944577E+28</v>
      </c>
      <c r="AE334" s="65">
        <f t="shared" si="676"/>
        <v>3.850871544997001E+30</v>
      </c>
      <c r="AF334" s="65">
        <f t="shared" si="676"/>
        <v>3.5121606503598327E+32</v>
      </c>
      <c r="AG334" s="65">
        <f t="shared" si="676"/>
        <v>2.9896941539400977E+34</v>
      </c>
      <c r="AH334" s="65">
        <f t="shared" si="676"/>
        <v>2.3858915569436869E+36</v>
      </c>
      <c r="AI334" s="65">
        <f t="shared" si="676"/>
        <v>1.792032874430354E+38</v>
      </c>
      <c r="AJ334" s="65">
        <f t="shared" si="676"/>
        <v>1.2712118539735818E+40</v>
      </c>
      <c r="AK334" s="65">
        <f t="shared" si="676"/>
        <v>8.5429737773119642E+41</v>
      </c>
      <c r="AL334" s="65">
        <f t="shared" si="676"/>
        <v>5.4541125024702452E+43</v>
      </c>
      <c r="AM334" s="65">
        <f t="shared" si="671"/>
        <v>1</v>
      </c>
      <c r="AN334" s="65">
        <f t="shared" si="666"/>
        <v>1.3888888888888889E-3</v>
      </c>
      <c r="AO334" s="65">
        <f t="shared" ref="AO334:BH334" si="677">AN334+1/((FACT($B$4-1-AO$10))*(($B$5*$P334)^AO$10))</f>
        <v>1.3954204822057626E-3</v>
      </c>
      <c r="AP334" s="65">
        <f t="shared" si="677"/>
        <v>1.3954460792325169E-3</v>
      </c>
      <c r="AQ334" s="65">
        <f t="shared" si="677"/>
        <v>1.3954461594834139E-3</v>
      </c>
      <c r="AR334" s="65">
        <f t="shared" si="677"/>
        <v>1.3954461596721137E-3</v>
      </c>
      <c r="AS334" s="65">
        <f t="shared" si="677"/>
        <v>1.3954461596724095E-3</v>
      </c>
      <c r="AT334" s="65">
        <f t="shared" si="677"/>
        <v>1.3954461596724097E-3</v>
      </c>
      <c r="AU334" s="65" t="e">
        <f t="shared" si="677"/>
        <v>#NUM!</v>
      </c>
      <c r="AV334" s="65" t="e">
        <f t="shared" si="677"/>
        <v>#NUM!</v>
      </c>
      <c r="AW334" s="65" t="e">
        <f t="shared" si="677"/>
        <v>#NUM!</v>
      </c>
      <c r="AX334" s="65" t="e">
        <f t="shared" si="677"/>
        <v>#NUM!</v>
      </c>
      <c r="AY334" s="65" t="e">
        <f t="shared" si="677"/>
        <v>#NUM!</v>
      </c>
      <c r="AZ334" s="65" t="e">
        <f t="shared" si="677"/>
        <v>#NUM!</v>
      </c>
      <c r="BA334" s="65" t="e">
        <f t="shared" si="677"/>
        <v>#NUM!</v>
      </c>
      <c r="BB334" s="65" t="e">
        <f t="shared" si="677"/>
        <v>#NUM!</v>
      </c>
      <c r="BC334" s="65" t="e">
        <f t="shared" si="677"/>
        <v>#NUM!</v>
      </c>
      <c r="BD334" s="65" t="e">
        <f t="shared" si="677"/>
        <v>#NUM!</v>
      </c>
      <c r="BE334" s="65" t="e">
        <f t="shared" si="677"/>
        <v>#NUM!</v>
      </c>
      <c r="BF334" s="65" t="e">
        <f t="shared" si="677"/>
        <v>#NUM!</v>
      </c>
      <c r="BG334" s="65" t="e">
        <f t="shared" si="677"/>
        <v>#NUM!</v>
      </c>
      <c r="BH334" s="65" t="e">
        <f t="shared" si="677"/>
        <v>#NUM!</v>
      </c>
      <c r="BI334" s="5">
        <f t="shared" si="673"/>
        <v>7.8628775077915041</v>
      </c>
    </row>
    <row r="335" spans="4:61" s="1" customFormat="1">
      <c r="D335" s="5"/>
      <c r="E335" s="5"/>
      <c r="F335" s="5"/>
      <c r="G335" s="5"/>
      <c r="H335" s="5"/>
      <c r="O335" s="3"/>
      <c r="P335" s="66">
        <v>162</v>
      </c>
      <c r="Q335" s="65">
        <f t="shared" si="668"/>
        <v>0</v>
      </c>
      <c r="R335" s="65">
        <f t="shared" si="669"/>
        <v>1</v>
      </c>
      <c r="S335" s="65">
        <f t="shared" ref="S335:AL335" si="678">R335+(($B$5*$P335)^S$10)/FACT(S$10)</f>
        <v>1280.8</v>
      </c>
      <c r="T335" s="65">
        <f t="shared" si="678"/>
        <v>820224.82</v>
      </c>
      <c r="U335" s="65">
        <f t="shared" si="678"/>
        <v>350181743.75199997</v>
      </c>
      <c r="V335" s="65">
        <f t="shared" si="678"/>
        <v>112128399726.04538</v>
      </c>
      <c r="W335" s="65">
        <f t="shared" si="678"/>
        <v>28722881074473.859</v>
      </c>
      <c r="X335" s="65">
        <f t="shared" si="678"/>
        <v>6131396426598182</v>
      </c>
      <c r="Y335" s="65">
        <f t="shared" si="678"/>
        <v>1.1218744826496325E+18</v>
      </c>
      <c r="Z335" s="65">
        <f t="shared" si="678"/>
        <v>1.7961287470117955E+20</v>
      </c>
      <c r="AA335" s="65">
        <f t="shared" si="678"/>
        <v>2.5561033105776134E+22</v>
      </c>
      <c r="AB335" s="65">
        <f t="shared" si="678"/>
        <v>3.2738751942787485E+24</v>
      </c>
      <c r="AC335" s="65">
        <f t="shared" si="678"/>
        <v>3.812004627823851E+26</v>
      </c>
      <c r="AD335" s="65">
        <f t="shared" si="678"/>
        <v>4.0687071029053921E+28</v>
      </c>
      <c r="AE335" s="65">
        <f t="shared" si="678"/>
        <v>4.0086450056993864E+30</v>
      </c>
      <c r="AF335" s="65">
        <f t="shared" si="678"/>
        <v>3.6673668534792015E+32</v>
      </c>
      <c r="AG335" s="65">
        <f t="shared" si="678"/>
        <v>3.1314693087346193E+34</v>
      </c>
      <c r="AH335" s="65">
        <f t="shared" si="678"/>
        <v>2.5067643557921826E+36</v>
      </c>
      <c r="AI335" s="65">
        <f t="shared" si="678"/>
        <v>1.8886443955165394E+38</v>
      </c>
      <c r="AJ335" s="65">
        <f t="shared" si="678"/>
        <v>1.3438895145977424E+40</v>
      </c>
      <c r="AK335" s="65">
        <f t="shared" si="678"/>
        <v>9.0593306872933002E+41</v>
      </c>
      <c r="AL335" s="65">
        <f t="shared" si="678"/>
        <v>5.8016635236328055E+43</v>
      </c>
      <c r="AM335" s="65">
        <f t="shared" si="671"/>
        <v>1</v>
      </c>
      <c r="AN335" s="65">
        <f t="shared" si="666"/>
        <v>1.3888888888888889E-3</v>
      </c>
      <c r="AO335" s="65">
        <f t="shared" ref="AO335:BH335" si="679">AN335+1/((FACT($B$4-1-AO$10))*(($B$5*$P335)^AO$10))</f>
        <v>1.3954003229671302E-3</v>
      </c>
      <c r="AP335" s="65">
        <f t="shared" si="679"/>
        <v>1.3954257622313833E-3</v>
      </c>
      <c r="AQ335" s="65">
        <f t="shared" si="679"/>
        <v>1.3954258417415075E-3</v>
      </c>
      <c r="AR335" s="65">
        <f t="shared" si="679"/>
        <v>1.3954258419278886E-3</v>
      </c>
      <c r="AS335" s="65">
        <f t="shared" si="679"/>
        <v>1.3954258419281798E-3</v>
      </c>
      <c r="AT335" s="65">
        <f t="shared" si="679"/>
        <v>1.39542584192818E-3</v>
      </c>
      <c r="AU335" s="65" t="e">
        <f t="shared" si="679"/>
        <v>#NUM!</v>
      </c>
      <c r="AV335" s="65" t="e">
        <f t="shared" si="679"/>
        <v>#NUM!</v>
      </c>
      <c r="AW335" s="65" t="e">
        <f t="shared" si="679"/>
        <v>#NUM!</v>
      </c>
      <c r="AX335" s="65" t="e">
        <f t="shared" si="679"/>
        <v>#NUM!</v>
      </c>
      <c r="AY335" s="65" t="e">
        <f t="shared" si="679"/>
        <v>#NUM!</v>
      </c>
      <c r="AZ335" s="65" t="e">
        <f t="shared" si="679"/>
        <v>#NUM!</v>
      </c>
      <c r="BA335" s="65" t="e">
        <f t="shared" si="679"/>
        <v>#NUM!</v>
      </c>
      <c r="BB335" s="65" t="e">
        <f t="shared" si="679"/>
        <v>#NUM!</v>
      </c>
      <c r="BC335" s="65" t="e">
        <f t="shared" si="679"/>
        <v>#NUM!</v>
      </c>
      <c r="BD335" s="65" t="e">
        <f t="shared" si="679"/>
        <v>#NUM!</v>
      </c>
      <c r="BE335" s="65" t="e">
        <f t="shared" si="679"/>
        <v>#NUM!</v>
      </c>
      <c r="BF335" s="65" t="e">
        <f t="shared" si="679"/>
        <v>#NUM!</v>
      </c>
      <c r="BG335" s="65" t="e">
        <f t="shared" si="679"/>
        <v>#NUM!</v>
      </c>
      <c r="BH335" s="65" t="e">
        <f t="shared" si="679"/>
        <v>#NUM!</v>
      </c>
      <c r="BI335" s="5">
        <f t="shared" si="673"/>
        <v>7.8629919932262098</v>
      </c>
    </row>
    <row r="336" spans="4:61" s="1" customFormat="1">
      <c r="D336" s="5"/>
      <c r="E336" s="5"/>
      <c r="F336" s="5"/>
      <c r="G336" s="5"/>
      <c r="H336" s="5"/>
      <c r="O336" s="3"/>
      <c r="P336" s="65">
        <v>162.5</v>
      </c>
      <c r="Q336" s="65">
        <f t="shared" si="668"/>
        <v>0</v>
      </c>
      <c r="R336" s="65">
        <f t="shared" si="669"/>
        <v>1</v>
      </c>
      <c r="S336" s="65">
        <f t="shared" ref="S336:AL336" si="680">R336+(($B$5*$P336)^S$10)/FACT(S$10)</f>
        <v>1284.75</v>
      </c>
      <c r="T336" s="65">
        <f t="shared" si="680"/>
        <v>825291.78125</v>
      </c>
      <c r="U336" s="65">
        <f t="shared" si="680"/>
        <v>353431633.90364581</v>
      </c>
      <c r="V336" s="65">
        <f t="shared" si="680"/>
        <v>113518029558.81006</v>
      </c>
      <c r="W336" s="65">
        <f t="shared" si="680"/>
        <v>29168528546778.531</v>
      </c>
      <c r="X336" s="65">
        <f t="shared" si="680"/>
        <v>6245730153793582</v>
      </c>
      <c r="Y336" s="65">
        <f t="shared" si="680"/>
        <v>1.1463187282124483E+18</v>
      </c>
      <c r="Z336" s="65">
        <f t="shared" si="680"/>
        <v>1.8409240763543722E+20</v>
      </c>
      <c r="AA336" s="65">
        <f t="shared" si="680"/>
        <v>2.627931925592986E+22</v>
      </c>
      <c r="AB336" s="65">
        <f t="shared" si="680"/>
        <v>3.3762540659057263E+24</v>
      </c>
      <c r="AC336" s="65">
        <f t="shared" si="680"/>
        <v>3.9433353415787628E+26</v>
      </c>
      <c r="AD336" s="65">
        <f t="shared" si="680"/>
        <v>4.2218617560663473E+28</v>
      </c>
      <c r="AE336" s="65">
        <f t="shared" si="680"/>
        <v>4.1723666651780911E+30</v>
      </c>
      <c r="AF336" s="65">
        <f t="shared" si="680"/>
        <v>3.8289219210295473E+32</v>
      </c>
      <c r="AG336" s="65">
        <f t="shared" si="680"/>
        <v>3.2794997252486004E+34</v>
      </c>
      <c r="AH336" s="65">
        <f t="shared" si="680"/>
        <v>2.6333599892066576E+36</v>
      </c>
      <c r="AI336" s="65">
        <f t="shared" si="680"/>
        <v>1.9901426048456945E+38</v>
      </c>
      <c r="AJ336" s="65">
        <f t="shared" si="680"/>
        <v>1.4204790983313569E+40</v>
      </c>
      <c r="AK336" s="65">
        <f t="shared" si="680"/>
        <v>9.6051615245340461E+41</v>
      </c>
      <c r="AL336" s="65">
        <f t="shared" si="680"/>
        <v>6.170187666681487E+43</v>
      </c>
      <c r="AM336" s="65">
        <f t="shared" si="671"/>
        <v>1</v>
      </c>
      <c r="AN336" s="65">
        <f t="shared" si="666"/>
        <v>1.3888888888888889E-3</v>
      </c>
      <c r="AO336" s="65">
        <f t="shared" ref="AO336:BH336" si="681">AN336+1/((FACT($B$4-1-AO$10))*(($B$5*$P336)^AO$10))</f>
        <v>1.3953802877853512E-3</v>
      </c>
      <c r="AP336" s="65">
        <f t="shared" si="681"/>
        <v>1.395405570741131E-3</v>
      </c>
      <c r="AQ336" s="65">
        <f t="shared" si="681"/>
        <v>1.3954056495195715E-3</v>
      </c>
      <c r="AR336" s="65">
        <f t="shared" si="681"/>
        <v>1.3954056497036691E-3</v>
      </c>
      <c r="AS336" s="65">
        <f t="shared" si="681"/>
        <v>1.395405649703956E-3</v>
      </c>
      <c r="AT336" s="65">
        <f t="shared" si="681"/>
        <v>1.3954056497039562E-3</v>
      </c>
      <c r="AU336" s="65" t="e">
        <f t="shared" si="681"/>
        <v>#NUM!</v>
      </c>
      <c r="AV336" s="65" t="e">
        <f t="shared" si="681"/>
        <v>#NUM!</v>
      </c>
      <c r="AW336" s="65" t="e">
        <f t="shared" si="681"/>
        <v>#NUM!</v>
      </c>
      <c r="AX336" s="65" t="e">
        <f t="shared" si="681"/>
        <v>#NUM!</v>
      </c>
      <c r="AY336" s="65" t="e">
        <f t="shared" si="681"/>
        <v>#NUM!</v>
      </c>
      <c r="AZ336" s="65" t="e">
        <f t="shared" si="681"/>
        <v>#NUM!</v>
      </c>
      <c r="BA336" s="65" t="e">
        <f t="shared" si="681"/>
        <v>#NUM!</v>
      </c>
      <c r="BB336" s="65" t="e">
        <f t="shared" si="681"/>
        <v>#NUM!</v>
      </c>
      <c r="BC336" s="65" t="e">
        <f t="shared" si="681"/>
        <v>#NUM!</v>
      </c>
      <c r="BD336" s="65" t="e">
        <f t="shared" si="681"/>
        <v>#NUM!</v>
      </c>
      <c r="BE336" s="65" t="e">
        <f t="shared" si="681"/>
        <v>#NUM!</v>
      </c>
      <c r="BF336" s="65" t="e">
        <f t="shared" si="681"/>
        <v>#NUM!</v>
      </c>
      <c r="BG336" s="65" t="e">
        <f t="shared" si="681"/>
        <v>#NUM!</v>
      </c>
      <c r="BH336" s="65" t="e">
        <f t="shared" si="681"/>
        <v>#NUM!</v>
      </c>
      <c r="BI336" s="5">
        <f t="shared" si="673"/>
        <v>7.8631057746899948</v>
      </c>
    </row>
    <row r="337" spans="4:61" s="1" customFormat="1">
      <c r="D337" s="5"/>
      <c r="E337" s="5"/>
      <c r="F337" s="5"/>
      <c r="G337" s="5"/>
      <c r="H337" s="5"/>
      <c r="O337" s="3"/>
      <c r="P337" s="66">
        <v>163</v>
      </c>
      <c r="Q337" s="65">
        <f t="shared" si="668"/>
        <v>0</v>
      </c>
      <c r="R337" s="65">
        <f t="shared" si="669"/>
        <v>1</v>
      </c>
      <c r="S337" s="65">
        <f t="shared" ref="S337:AL337" si="682">R337+(($B$5*$P337)^S$10)/FACT(S$10)</f>
        <v>1288.7</v>
      </c>
      <c r="T337" s="65">
        <f t="shared" si="682"/>
        <v>830374.34499999997</v>
      </c>
      <c r="U337" s="65">
        <f t="shared" si="682"/>
        <v>356701569.3671667</v>
      </c>
      <c r="V337" s="65">
        <f t="shared" si="682"/>
        <v>114920536026.87817</v>
      </c>
      <c r="W337" s="65">
        <f t="shared" si="682"/>
        <v>29619690462214.266</v>
      </c>
      <c r="X337" s="65">
        <f t="shared" si="682"/>
        <v>6361835062787463</v>
      </c>
      <c r="Y337" s="65">
        <f t="shared" si="682"/>
        <v>1.1712180829118198E+18</v>
      </c>
      <c r="Z337" s="65">
        <f t="shared" si="682"/>
        <v>1.8866939187731163E+20</v>
      </c>
      <c r="AA337" s="65">
        <f t="shared" si="682"/>
        <v>2.7015491435771606E+22</v>
      </c>
      <c r="AB337" s="65">
        <f t="shared" si="682"/>
        <v>3.4815053660280393E+24</v>
      </c>
      <c r="AC337" s="65">
        <f t="shared" si="682"/>
        <v>4.0787665186716113E+26</v>
      </c>
      <c r="AD337" s="65">
        <f t="shared" si="682"/>
        <v>4.3802845830992917E+28</v>
      </c>
      <c r="AE337" s="65">
        <f t="shared" si="682"/>
        <v>4.3422414467510111E+30</v>
      </c>
      <c r="AF337" s="65">
        <f t="shared" si="682"/>
        <v>3.997064833328015E+32</v>
      </c>
      <c r="AG337" s="65">
        <f t="shared" si="682"/>
        <v>3.4340408768443953E+34</v>
      </c>
      <c r="AH337" s="65">
        <f t="shared" si="682"/>
        <v>2.7659305545520456E+36</v>
      </c>
      <c r="AI337" s="65">
        <f t="shared" si="682"/>
        <v>2.0967585000899581E+38</v>
      </c>
      <c r="AJ337" s="65">
        <f t="shared" si="682"/>
        <v>1.5011781587869397E+40</v>
      </c>
      <c r="AK337" s="65">
        <f t="shared" si="682"/>
        <v>1.0182050215164399E+42</v>
      </c>
      <c r="AL337" s="65">
        <f t="shared" si="682"/>
        <v>6.5608801774317444E+43</v>
      </c>
      <c r="AM337" s="65">
        <f t="shared" si="671"/>
        <v>1</v>
      </c>
      <c r="AN337" s="65">
        <f t="shared" si="666"/>
        <v>1.3888888888888889E-3</v>
      </c>
      <c r="AO337" s="65">
        <f t="shared" ref="AO337:BH337" si="683">AN337+1/((FACT($B$4-1-AO$10))*(($B$5*$P337)^AO$10))</f>
        <v>1.3953603755187975E-3</v>
      </c>
      <c r="AP337" s="65">
        <f t="shared" si="683"/>
        <v>1.3953855036023181E-3</v>
      </c>
      <c r="AQ337" s="65">
        <f t="shared" si="683"/>
        <v>1.3953855816580252E-3</v>
      </c>
      <c r="AR337" s="65">
        <f t="shared" si="683"/>
        <v>1.3953855818398743E-3</v>
      </c>
      <c r="AS337" s="65">
        <f t="shared" si="683"/>
        <v>1.3953855818401569E-3</v>
      </c>
      <c r="AT337" s="65">
        <f t="shared" si="683"/>
        <v>1.3953855818401571E-3</v>
      </c>
      <c r="AU337" s="65" t="e">
        <f t="shared" si="683"/>
        <v>#NUM!</v>
      </c>
      <c r="AV337" s="65" t="e">
        <f t="shared" si="683"/>
        <v>#NUM!</v>
      </c>
      <c r="AW337" s="65" t="e">
        <f t="shared" si="683"/>
        <v>#NUM!</v>
      </c>
      <c r="AX337" s="65" t="e">
        <f t="shared" si="683"/>
        <v>#NUM!</v>
      </c>
      <c r="AY337" s="65" t="e">
        <f t="shared" si="683"/>
        <v>#NUM!</v>
      </c>
      <c r="AZ337" s="65" t="e">
        <f t="shared" si="683"/>
        <v>#NUM!</v>
      </c>
      <c r="BA337" s="65" t="e">
        <f t="shared" si="683"/>
        <v>#NUM!</v>
      </c>
      <c r="BB337" s="65" t="e">
        <f t="shared" si="683"/>
        <v>#NUM!</v>
      </c>
      <c r="BC337" s="65" t="e">
        <f t="shared" si="683"/>
        <v>#NUM!</v>
      </c>
      <c r="BD337" s="65" t="e">
        <f t="shared" si="683"/>
        <v>#NUM!</v>
      </c>
      <c r="BE337" s="65" t="e">
        <f t="shared" si="683"/>
        <v>#NUM!</v>
      </c>
      <c r="BF337" s="65" t="e">
        <f t="shared" si="683"/>
        <v>#NUM!</v>
      </c>
      <c r="BG337" s="65" t="e">
        <f t="shared" si="683"/>
        <v>#NUM!</v>
      </c>
      <c r="BH337" s="65" t="e">
        <f t="shared" si="683"/>
        <v>#NUM!</v>
      </c>
      <c r="BI337" s="5">
        <f t="shared" si="673"/>
        <v>7.8632188586560172</v>
      </c>
    </row>
    <row r="338" spans="4:61" s="1" customFormat="1">
      <c r="D338" s="5"/>
      <c r="E338" s="5"/>
      <c r="F338" s="5"/>
      <c r="G338" s="5"/>
      <c r="H338" s="5"/>
      <c r="O338" s="3"/>
      <c r="P338" s="65">
        <v>163.5</v>
      </c>
      <c r="Q338" s="65">
        <f t="shared" si="668"/>
        <v>0</v>
      </c>
      <c r="R338" s="65">
        <f t="shared" si="669"/>
        <v>1</v>
      </c>
      <c r="S338" s="65">
        <f t="shared" ref="S338:AL338" si="684">R338+(($B$5*$P338)^S$10)/FACT(S$10)</f>
        <v>1292.6500000000001</v>
      </c>
      <c r="T338" s="65">
        <f t="shared" si="684"/>
        <v>835472.5112500001</v>
      </c>
      <c r="U338" s="65">
        <f t="shared" si="684"/>
        <v>359991611.77243757</v>
      </c>
      <c r="V338" s="65">
        <f t="shared" si="684"/>
        <v>116335998430.95065</v>
      </c>
      <c r="W338" s="65">
        <f t="shared" si="684"/>
        <v>30076417840029.262</v>
      </c>
      <c r="X338" s="65">
        <f t="shared" si="684"/>
        <v>6479733036290105</v>
      </c>
      <c r="Y338" s="65">
        <f t="shared" si="684"/>
        <v>1.1965795860678676E+18</v>
      </c>
      <c r="Z338" s="65">
        <f t="shared" si="684"/>
        <v>1.9334563898209747E+20</v>
      </c>
      <c r="AA338" s="65">
        <f t="shared" si="684"/>
        <v>2.7769938146635614E+22</v>
      </c>
      <c r="AB338" s="65">
        <f t="shared" si="684"/>
        <v>3.5897005093977025E+24</v>
      </c>
      <c r="AC338" s="65">
        <f t="shared" si="684"/>
        <v>4.2184130254180146E+26</v>
      </c>
      <c r="AD338" s="65">
        <f t="shared" si="684"/>
        <v>4.5441398116304658E+28</v>
      </c>
      <c r="AE338" s="65">
        <f t="shared" si="684"/>
        <v>4.5184806718468271E+30</v>
      </c>
      <c r="AF338" s="65">
        <f t="shared" si="684"/>
        <v>4.1720427909427749E+32</v>
      </c>
      <c r="AG338" s="65">
        <f t="shared" si="684"/>
        <v>3.5953578381249787E+34</v>
      </c>
      <c r="AH338" s="65">
        <f t="shared" si="684"/>
        <v>2.9047384289468217E+36</v>
      </c>
      <c r="AI338" s="65">
        <f t="shared" si="684"/>
        <v>2.2087332385441869E+38</v>
      </c>
      <c r="AJ338" s="65">
        <f t="shared" si="684"/>
        <v>1.5861935733010571E+40</v>
      </c>
      <c r="AK338" s="65">
        <f t="shared" si="684"/>
        <v>1.0791660547217761E+42</v>
      </c>
      <c r="AL338" s="65">
        <f t="shared" si="684"/>
        <v>6.975000431931373E+43</v>
      </c>
      <c r="AM338" s="65">
        <f t="shared" si="671"/>
        <v>1</v>
      </c>
      <c r="AN338" s="65">
        <f t="shared" si="666"/>
        <v>1.3888888888888889E-3</v>
      </c>
      <c r="AO338" s="65">
        <f t="shared" ref="AO338:BH338" si="685">AN338+1/((FACT($B$4-1-AO$10))*(($B$5*$P338)^AO$10))</f>
        <v>1.3953405850398071E-3</v>
      </c>
      <c r="AP338" s="65">
        <f t="shared" si="685"/>
        <v>1.3953655596697413E-3</v>
      </c>
      <c r="AQ338" s="65">
        <f t="shared" si="685"/>
        <v>1.3953656370115288E-3</v>
      </c>
      <c r="AR338" s="65">
        <f t="shared" si="685"/>
        <v>1.3953656371911637E-3</v>
      </c>
      <c r="AS338" s="65">
        <f t="shared" si="685"/>
        <v>1.3953656371914419E-3</v>
      </c>
      <c r="AT338" s="65">
        <f t="shared" si="685"/>
        <v>1.3953656371914422E-3</v>
      </c>
      <c r="AU338" s="65" t="e">
        <f t="shared" si="685"/>
        <v>#NUM!</v>
      </c>
      <c r="AV338" s="65" t="e">
        <f t="shared" si="685"/>
        <v>#NUM!</v>
      </c>
      <c r="AW338" s="65" t="e">
        <f t="shared" si="685"/>
        <v>#NUM!</v>
      </c>
      <c r="AX338" s="65" t="e">
        <f t="shared" si="685"/>
        <v>#NUM!</v>
      </c>
      <c r="AY338" s="65" t="e">
        <f t="shared" si="685"/>
        <v>#NUM!</v>
      </c>
      <c r="AZ338" s="65" t="e">
        <f t="shared" si="685"/>
        <v>#NUM!</v>
      </c>
      <c r="BA338" s="65" t="e">
        <f t="shared" si="685"/>
        <v>#NUM!</v>
      </c>
      <c r="BB338" s="65" t="e">
        <f t="shared" si="685"/>
        <v>#NUM!</v>
      </c>
      <c r="BC338" s="65" t="e">
        <f t="shared" si="685"/>
        <v>#NUM!</v>
      </c>
      <c r="BD338" s="65" t="e">
        <f t="shared" si="685"/>
        <v>#NUM!</v>
      </c>
      <c r="BE338" s="65" t="e">
        <f t="shared" si="685"/>
        <v>#NUM!</v>
      </c>
      <c r="BF338" s="65" t="e">
        <f t="shared" si="685"/>
        <v>#NUM!</v>
      </c>
      <c r="BG338" s="65" t="e">
        <f t="shared" si="685"/>
        <v>#NUM!</v>
      </c>
      <c r="BH338" s="65" t="e">
        <f t="shared" si="685"/>
        <v>#NUM!</v>
      </c>
      <c r="BI338" s="5">
        <f t="shared" si="673"/>
        <v>7.8633312515183071</v>
      </c>
    </row>
    <row r="339" spans="4:61" s="1" customFormat="1">
      <c r="D339" s="5"/>
      <c r="E339" s="5"/>
      <c r="F339" s="5"/>
      <c r="G339" s="5"/>
      <c r="H339" s="5"/>
      <c r="O339" s="3"/>
      <c r="P339" s="66">
        <v>164</v>
      </c>
      <c r="Q339" s="65">
        <f t="shared" si="668"/>
        <v>0</v>
      </c>
      <c r="R339" s="65">
        <f t="shared" si="669"/>
        <v>1</v>
      </c>
      <c r="S339" s="65">
        <f t="shared" ref="S339:AL339" si="686">R339+(($B$5*$P339)^S$10)/FACT(S$10)</f>
        <v>1296.6000000000001</v>
      </c>
      <c r="T339" s="65">
        <f t="shared" si="686"/>
        <v>840586.28000000014</v>
      </c>
      <c r="U339" s="65">
        <f t="shared" si="686"/>
        <v>363301822.74933338</v>
      </c>
      <c r="V339" s="65">
        <f t="shared" si="686"/>
        <v>117764496315.16644</v>
      </c>
      <c r="W339" s="65">
        <f t="shared" si="686"/>
        <v>30538762013190.293</v>
      </c>
      <c r="X339" s="65">
        <f t="shared" si="686"/>
        <v>6599446159157093</v>
      </c>
      <c r="Y339" s="65">
        <f t="shared" si="686"/>
        <v>1.2224103638362486E+18</v>
      </c>
      <c r="Z339" s="65">
        <f t="shared" si="686"/>
        <v>1.9812298848164125E+20</v>
      </c>
      <c r="AA339" s="65">
        <f t="shared" si="686"/>
        <v>2.8543055100640332E+22</v>
      </c>
      <c r="AB339" s="65">
        <f t="shared" si="686"/>
        <v>3.7009124595519209E+24</v>
      </c>
      <c r="AC339" s="65">
        <f t="shared" si="686"/>
        <v>4.3623925795110451E+26</v>
      </c>
      <c r="AD339" s="65">
        <f t="shared" si="686"/>
        <v>4.7135962626189071E+28</v>
      </c>
      <c r="AE339" s="65">
        <f t="shared" si="686"/>
        <v>4.701302239233045E+30</v>
      </c>
      <c r="AF339" s="65">
        <f t="shared" si="686"/>
        <v>4.3541114709436467E+32</v>
      </c>
      <c r="AG339" s="65">
        <f t="shared" si="686"/>
        <v>3.7637256146714937E+34</v>
      </c>
      <c r="AH339" s="65">
        <f t="shared" si="686"/>
        <v>3.0500566549909912E+36</v>
      </c>
      <c r="AI339" s="65">
        <f t="shared" si="686"/>
        <v>2.3263185507514654E+38</v>
      </c>
      <c r="AJ339" s="65">
        <f t="shared" si="686"/>
        <v>1.6757419523583678E+40</v>
      </c>
      <c r="AK339" s="65">
        <f t="shared" si="686"/>
        <v>1.1435739933825129E+42</v>
      </c>
      <c r="AL339" s="65">
        <f t="shared" si="686"/>
        <v>7.4138751647963963E+43</v>
      </c>
      <c r="AM339" s="65">
        <f t="shared" si="671"/>
        <v>1</v>
      </c>
      <c r="AN339" s="65">
        <f t="shared" si="666"/>
        <v>1.3888888888888889E-3</v>
      </c>
      <c r="AO339" s="65">
        <f t="shared" ref="AO339:BH339" si="687">AN339+1/((FACT($B$4-1-AO$10))*(($B$5*$P339)^AO$10))</f>
        <v>1.3953209152344687E-3</v>
      </c>
      <c r="AP339" s="65">
        <f t="shared" si="687"/>
        <v>1.3953457378122148E-3</v>
      </c>
      <c r="AQ339" s="65">
        <f t="shared" si="687"/>
        <v>1.3953458144487624E-3</v>
      </c>
      <c r="AR339" s="65">
        <f t="shared" si="687"/>
        <v>1.3953458146262166E-3</v>
      </c>
      <c r="AS339" s="65">
        <f t="shared" si="687"/>
        <v>1.3953458146264905E-3</v>
      </c>
      <c r="AT339" s="65">
        <f t="shared" si="687"/>
        <v>1.3953458146264907E-3</v>
      </c>
      <c r="AU339" s="65" t="e">
        <f t="shared" si="687"/>
        <v>#NUM!</v>
      </c>
      <c r="AV339" s="65" t="e">
        <f t="shared" si="687"/>
        <v>#NUM!</v>
      </c>
      <c r="AW339" s="65" t="e">
        <f t="shared" si="687"/>
        <v>#NUM!</v>
      </c>
      <c r="AX339" s="65" t="e">
        <f t="shared" si="687"/>
        <v>#NUM!</v>
      </c>
      <c r="AY339" s="65" t="e">
        <f t="shared" si="687"/>
        <v>#NUM!</v>
      </c>
      <c r="AZ339" s="65" t="e">
        <f t="shared" si="687"/>
        <v>#NUM!</v>
      </c>
      <c r="BA339" s="65" t="e">
        <f t="shared" si="687"/>
        <v>#NUM!</v>
      </c>
      <c r="BB339" s="65" t="e">
        <f t="shared" si="687"/>
        <v>#NUM!</v>
      </c>
      <c r="BC339" s="65" t="e">
        <f t="shared" si="687"/>
        <v>#NUM!</v>
      </c>
      <c r="BD339" s="65" t="e">
        <f t="shared" si="687"/>
        <v>#NUM!</v>
      </c>
      <c r="BE339" s="65" t="e">
        <f t="shared" si="687"/>
        <v>#NUM!</v>
      </c>
      <c r="BF339" s="65" t="e">
        <f t="shared" si="687"/>
        <v>#NUM!</v>
      </c>
      <c r="BG339" s="65" t="e">
        <f t="shared" si="687"/>
        <v>#NUM!</v>
      </c>
      <c r="BH339" s="65" t="e">
        <f t="shared" si="687"/>
        <v>#NUM!</v>
      </c>
      <c r="BI339" s="5">
        <f t="shared" si="673"/>
        <v>7.86344295959299</v>
      </c>
    </row>
    <row r="340" spans="4:61" s="1" customFormat="1">
      <c r="D340" s="5"/>
      <c r="E340" s="5"/>
      <c r="F340" s="5"/>
      <c r="G340" s="5"/>
      <c r="H340" s="5"/>
      <c r="O340" s="3"/>
      <c r="P340" s="65">
        <v>164.5</v>
      </c>
      <c r="Q340" s="65">
        <f t="shared" si="668"/>
        <v>0</v>
      </c>
      <c r="R340" s="65">
        <f t="shared" si="669"/>
        <v>1</v>
      </c>
      <c r="S340" s="65">
        <f t="shared" ref="S340:AL340" si="688">R340+(($B$5*$P340)^S$10)/FACT(S$10)</f>
        <v>1300.55</v>
      </c>
      <c r="T340" s="65">
        <f t="shared" si="688"/>
        <v>845715.65125</v>
      </c>
      <c r="U340" s="65">
        <f t="shared" si="688"/>
        <v>366632263.92772919</v>
      </c>
      <c r="V340" s="65">
        <f t="shared" si="688"/>
        <v>119206109467.10234</v>
      </c>
      <c r="W340" s="65">
        <f t="shared" si="688"/>
        <v>31006774629344.211</v>
      </c>
      <c r="X340" s="65">
        <f t="shared" si="688"/>
        <v>6720996719630394</v>
      </c>
      <c r="Y340" s="65">
        <f t="shared" si="688"/>
        <v>1.2487176300090752E+18</v>
      </c>
      <c r="Z340" s="65">
        <f t="shared" si="688"/>
        <v>2.0300330822892133E+20</v>
      </c>
      <c r="AA340" s="65">
        <f t="shared" si="688"/>
        <v>2.9335245331875186E+22</v>
      </c>
      <c r="AB340" s="65">
        <f t="shared" si="688"/>
        <v>3.815215757514825E+24</v>
      </c>
      <c r="AC340" s="65">
        <f t="shared" si="688"/>
        <v>4.5108258117636511E+26</v>
      </c>
      <c r="AD340" s="65">
        <f t="shared" si="688"/>
        <v>4.8888274642015261E+28</v>
      </c>
      <c r="AE340" s="65">
        <f t="shared" si="688"/>
        <v>4.8909308086930301E+30</v>
      </c>
      <c r="AF340" s="65">
        <f t="shared" si="688"/>
        <v>4.5435352903197842E+32</v>
      </c>
      <c r="AG340" s="65">
        <f t="shared" si="688"/>
        <v>3.9394294830436685E+34</v>
      </c>
      <c r="AH340" s="65">
        <f t="shared" si="688"/>
        <v>3.2021693397204663E+36</v>
      </c>
      <c r="AI340" s="65">
        <f t="shared" si="688"/>
        <v>2.4497771696247565E+38</v>
      </c>
      <c r="AJ340" s="65">
        <f t="shared" si="688"/>
        <v>1.7700500656582003E+40</v>
      </c>
      <c r="AK340" s="65">
        <f t="shared" si="688"/>
        <v>1.2116123341398746E+42</v>
      </c>
      <c r="AL340" s="65">
        <f t="shared" si="688"/>
        <v>7.8789018494300496E+43</v>
      </c>
      <c r="AM340" s="65">
        <f t="shared" si="671"/>
        <v>1</v>
      </c>
      <c r="AN340" s="65">
        <f t="shared" si="666"/>
        <v>1.3888888888888889E-3</v>
      </c>
      <c r="AO340" s="65">
        <f t="shared" ref="AO340:BH340" si="689">AN340+1/((FACT($B$4-1-AO$10))*(($B$5*$P340)^AO$10))</f>
        <v>1.3953013650024155E-3</v>
      </c>
      <c r="AP340" s="65">
        <f t="shared" si="689"/>
        <v>1.3953260369123594E-3</v>
      </c>
      <c r="AQ340" s="65">
        <f t="shared" si="689"/>
        <v>1.3953261128522153E-3</v>
      </c>
      <c r="AR340" s="65">
        <f t="shared" si="689"/>
        <v>1.3953261130275219E-3</v>
      </c>
      <c r="AS340" s="65">
        <f t="shared" si="689"/>
        <v>1.3953261130277917E-3</v>
      </c>
      <c r="AT340" s="65">
        <f t="shared" si="689"/>
        <v>1.3953261130277919E-3</v>
      </c>
      <c r="AU340" s="65" t="e">
        <f t="shared" si="689"/>
        <v>#NUM!</v>
      </c>
      <c r="AV340" s="65" t="e">
        <f t="shared" si="689"/>
        <v>#NUM!</v>
      </c>
      <c r="AW340" s="65" t="e">
        <f t="shared" si="689"/>
        <v>#NUM!</v>
      </c>
      <c r="AX340" s="65" t="e">
        <f t="shared" si="689"/>
        <v>#NUM!</v>
      </c>
      <c r="AY340" s="65" t="e">
        <f t="shared" si="689"/>
        <v>#NUM!</v>
      </c>
      <c r="AZ340" s="65" t="e">
        <f t="shared" si="689"/>
        <v>#NUM!</v>
      </c>
      <c r="BA340" s="65" t="e">
        <f t="shared" si="689"/>
        <v>#NUM!</v>
      </c>
      <c r="BB340" s="65" t="e">
        <f t="shared" si="689"/>
        <v>#NUM!</v>
      </c>
      <c r="BC340" s="65" t="e">
        <f t="shared" si="689"/>
        <v>#NUM!</v>
      </c>
      <c r="BD340" s="65" t="e">
        <f t="shared" si="689"/>
        <v>#NUM!</v>
      </c>
      <c r="BE340" s="65" t="e">
        <f t="shared" si="689"/>
        <v>#NUM!</v>
      </c>
      <c r="BF340" s="65" t="e">
        <f t="shared" si="689"/>
        <v>#NUM!</v>
      </c>
      <c r="BG340" s="65" t="e">
        <f t="shared" si="689"/>
        <v>#NUM!</v>
      </c>
      <c r="BH340" s="65" t="e">
        <f t="shared" si="689"/>
        <v>#NUM!</v>
      </c>
      <c r="BI340" s="5">
        <f t="shared" si="673"/>
        <v>7.8635539891194455</v>
      </c>
    </row>
    <row r="341" spans="4:61" s="1" customFormat="1">
      <c r="D341" s="5"/>
      <c r="E341" s="5"/>
      <c r="F341" s="5"/>
      <c r="G341" s="5"/>
      <c r="H341" s="5"/>
      <c r="O341" s="3"/>
      <c r="P341" s="66">
        <v>165</v>
      </c>
      <c r="Q341" s="65">
        <f t="shared" si="668"/>
        <v>0</v>
      </c>
      <c r="R341" s="65">
        <f t="shared" si="669"/>
        <v>1</v>
      </c>
      <c r="S341" s="65">
        <f t="shared" ref="S341:AL341" si="690">R341+(($B$5*$P341)^S$10)/FACT(S$10)</f>
        <v>1304.5</v>
      </c>
      <c r="T341" s="65">
        <f t="shared" si="690"/>
        <v>850860.625</v>
      </c>
      <c r="U341" s="65">
        <f t="shared" si="690"/>
        <v>369982996.9375</v>
      </c>
      <c r="V341" s="65">
        <f t="shared" si="690"/>
        <v>120660917917.77344</v>
      </c>
      <c r="W341" s="65">
        <f t="shared" si="690"/>
        <v>31480507651779.703</v>
      </c>
      <c r="X341" s="65">
        <f t="shared" si="690"/>
        <v>6844407210583284</v>
      </c>
      <c r="Y341" s="65">
        <f t="shared" si="690"/>
        <v>1.275508686820757E+18</v>
      </c>
      <c r="Z341" s="65">
        <f t="shared" si="690"/>
        <v>2.0798849474580342E+20</v>
      </c>
      <c r="AA341" s="65">
        <f t="shared" si="690"/>
        <v>3.0146919308955128E+22</v>
      </c>
      <c r="AB341" s="65">
        <f t="shared" si="690"/>
        <v>3.9326865509411398E+24</v>
      </c>
      <c r="AC341" s="65">
        <f t="shared" si="690"/>
        <v>4.663836328993551E+26</v>
      </c>
      <c r="AD341" s="65">
        <f t="shared" si="690"/>
        <v>5.0700117679995824E+28</v>
      </c>
      <c r="AE341" s="65">
        <f t="shared" si="690"/>
        <v>5.0875979892484758E+30</v>
      </c>
      <c r="AF341" s="65">
        <f t="shared" si="690"/>
        <v>4.7405876767421384E+32</v>
      </c>
      <c r="AG341" s="65">
        <f t="shared" si="690"/>
        <v>4.1227653413297697E+34</v>
      </c>
      <c r="AH341" s="65">
        <f t="shared" si="690"/>
        <v>3.3613720671989362E+36</v>
      </c>
      <c r="AI341" s="65">
        <f t="shared" si="690"/>
        <v>2.5793832755952714E+38</v>
      </c>
      <c r="AJ341" s="65">
        <f t="shared" si="690"/>
        <v>1.8693552854462297E+40</v>
      </c>
      <c r="AK341" s="65">
        <f t="shared" si="690"/>
        <v>1.2834737389501336E+42</v>
      </c>
      <c r="AL341" s="65">
        <f t="shared" si="690"/>
        <v>8.3715522367735519E+43</v>
      </c>
      <c r="AM341" s="65">
        <f t="shared" si="671"/>
        <v>1</v>
      </c>
      <c r="AN341" s="65">
        <f t="shared" si="666"/>
        <v>1.3888888888888889E-3</v>
      </c>
      <c r="AO341" s="65">
        <f t="shared" ref="AO341:BH341" si="691">AN341+1/((FACT($B$4-1-AO$10))*(($B$5*$P341)^AO$10))</f>
        <v>1.3952819332566169E-3</v>
      </c>
      <c r="AP341" s="65">
        <f t="shared" si="691"/>
        <v>1.3953064558663896E-3</v>
      </c>
      <c r="AQ341" s="65">
        <f t="shared" si="691"/>
        <v>1.395306531117973E-3</v>
      </c>
      <c r="AR341" s="65">
        <f t="shared" si="691"/>
        <v>1.3953065312911643E-3</v>
      </c>
      <c r="AS341" s="65">
        <f t="shared" si="691"/>
        <v>1.3953065312914299E-3</v>
      </c>
      <c r="AT341" s="65">
        <f t="shared" si="691"/>
        <v>1.3953065312914301E-3</v>
      </c>
      <c r="AU341" s="65" t="e">
        <f t="shared" si="691"/>
        <v>#NUM!</v>
      </c>
      <c r="AV341" s="65" t="e">
        <f t="shared" si="691"/>
        <v>#NUM!</v>
      </c>
      <c r="AW341" s="65" t="e">
        <f t="shared" si="691"/>
        <v>#NUM!</v>
      </c>
      <c r="AX341" s="65" t="e">
        <f t="shared" si="691"/>
        <v>#NUM!</v>
      </c>
      <c r="AY341" s="65" t="e">
        <f t="shared" si="691"/>
        <v>#NUM!</v>
      </c>
      <c r="AZ341" s="65" t="e">
        <f t="shared" si="691"/>
        <v>#NUM!</v>
      </c>
      <c r="BA341" s="65" t="e">
        <f t="shared" si="691"/>
        <v>#NUM!</v>
      </c>
      <c r="BB341" s="65" t="e">
        <f t="shared" si="691"/>
        <v>#NUM!</v>
      </c>
      <c r="BC341" s="65" t="e">
        <f t="shared" si="691"/>
        <v>#NUM!</v>
      </c>
      <c r="BD341" s="65" t="e">
        <f t="shared" si="691"/>
        <v>#NUM!</v>
      </c>
      <c r="BE341" s="65" t="e">
        <f t="shared" si="691"/>
        <v>#NUM!</v>
      </c>
      <c r="BF341" s="65" t="e">
        <f t="shared" si="691"/>
        <v>#NUM!</v>
      </c>
      <c r="BG341" s="65" t="e">
        <f t="shared" si="691"/>
        <v>#NUM!</v>
      </c>
      <c r="BH341" s="65" t="e">
        <f t="shared" si="691"/>
        <v>#NUM!</v>
      </c>
      <c r="BI341" s="5">
        <f t="shared" si="673"/>
        <v>7.8636643462614986</v>
      </c>
    </row>
    <row r="342" spans="4:61" s="1" customFormat="1">
      <c r="D342" s="5"/>
      <c r="E342" s="5"/>
      <c r="F342" s="5"/>
      <c r="G342" s="5"/>
      <c r="H342" s="5"/>
      <c r="O342" s="3"/>
      <c r="P342" s="65">
        <v>165.5</v>
      </c>
      <c r="Q342" s="65">
        <f t="shared" si="668"/>
        <v>0</v>
      </c>
      <c r="R342" s="65">
        <f t="shared" si="669"/>
        <v>1</v>
      </c>
      <c r="S342" s="65">
        <f t="shared" ref="S342:AL342" si="692">R342+(($B$5*$P342)^S$10)/FACT(S$10)</f>
        <v>1308.45</v>
      </c>
      <c r="T342" s="65">
        <f t="shared" si="692"/>
        <v>856021.20125000004</v>
      </c>
      <c r="U342" s="65">
        <f t="shared" si="692"/>
        <v>373354083.40852088</v>
      </c>
      <c r="V342" s="65">
        <f t="shared" si="692"/>
        <v>122129001941.6326</v>
      </c>
      <c r="W342" s="65">
        <f t="shared" si="692"/>
        <v>31960013360388.648</v>
      </c>
      <c r="X342" s="65">
        <f t="shared" si="692"/>
        <v>6969700330768981</v>
      </c>
      <c r="Y342" s="65">
        <f t="shared" si="692"/>
        <v>1.3027909257587494E+18</v>
      </c>
      <c r="Z342" s="65">
        <f t="shared" si="692"/>
        <v>2.1308047357398542E+20</v>
      </c>
      <c r="AA342" s="65">
        <f t="shared" si="692"/>
        <v>3.097849504895443E+22</v>
      </c>
      <c r="AB342" s="65">
        <f t="shared" si="692"/>
        <v>4.0534026237070704E+24</v>
      </c>
      <c r="AC342" s="65">
        <f t="shared" si="692"/>
        <v>4.821550778068028E+26</v>
      </c>
      <c r="AD342" s="65">
        <f t="shared" si="692"/>
        <v>5.2573324679318356E+28</v>
      </c>
      <c r="AE342" s="65">
        <f t="shared" si="692"/>
        <v>5.291542532025186E+30</v>
      </c>
      <c r="AF342" s="65">
        <f t="shared" si="692"/>
        <v>4.9455513468519336E+32</v>
      </c>
      <c r="AG342" s="65">
        <f t="shared" si="692"/>
        <v>4.3140400705395842E+34</v>
      </c>
      <c r="AH342" s="65">
        <f t="shared" si="692"/>
        <v>3.5279723251694989E+36</v>
      </c>
      <c r="AI342" s="65">
        <f t="shared" si="692"/>
        <v>2.7154229583343961E+38</v>
      </c>
      <c r="AJ342" s="65">
        <f t="shared" si="692"/>
        <v>1.9739060477549427E+40</v>
      </c>
      <c r="AK342" s="65">
        <f t="shared" si="692"/>
        <v>1.359360462934632E+42</v>
      </c>
      <c r="AL342" s="65">
        <f t="shared" si="692"/>
        <v>8.8933760595060268E+43</v>
      </c>
      <c r="AM342" s="65">
        <f t="shared" si="671"/>
        <v>1</v>
      </c>
      <c r="AN342" s="65">
        <f t="shared" si="666"/>
        <v>1.3888888888888889E-3</v>
      </c>
      <c r="AO342" s="65">
        <f t="shared" ref="AO342:BH342" si="693">AN342+1/((FACT($B$4-1-AO$10))*(($B$5*$P342)^AO$10))</f>
        <v>1.3952626189231796E-3</v>
      </c>
      <c r="AP342" s="65">
        <f t="shared" si="693"/>
        <v>1.3952869935839097E-3</v>
      </c>
      <c r="AQ342" s="65">
        <f t="shared" si="693"/>
        <v>1.3952870681555132E-3</v>
      </c>
      <c r="AR342" s="65">
        <f t="shared" si="693"/>
        <v>1.3952870683266209E-3</v>
      </c>
      <c r="AS342" s="65">
        <f t="shared" si="693"/>
        <v>1.3952870683268826E-3</v>
      </c>
      <c r="AT342" s="65">
        <f t="shared" si="693"/>
        <v>1.3952870683268828E-3</v>
      </c>
      <c r="AU342" s="65" t="e">
        <f t="shared" si="693"/>
        <v>#NUM!</v>
      </c>
      <c r="AV342" s="65" t="e">
        <f t="shared" si="693"/>
        <v>#NUM!</v>
      </c>
      <c r="AW342" s="65" t="e">
        <f t="shared" si="693"/>
        <v>#NUM!</v>
      </c>
      <c r="AX342" s="65" t="e">
        <f t="shared" si="693"/>
        <v>#NUM!</v>
      </c>
      <c r="AY342" s="65" t="e">
        <f t="shared" si="693"/>
        <v>#NUM!</v>
      </c>
      <c r="AZ342" s="65" t="e">
        <f t="shared" si="693"/>
        <v>#NUM!</v>
      </c>
      <c r="BA342" s="65" t="e">
        <f t="shared" si="693"/>
        <v>#NUM!</v>
      </c>
      <c r="BB342" s="65" t="e">
        <f t="shared" si="693"/>
        <v>#NUM!</v>
      </c>
      <c r="BC342" s="65" t="e">
        <f t="shared" si="693"/>
        <v>#NUM!</v>
      </c>
      <c r="BD342" s="65" t="e">
        <f t="shared" si="693"/>
        <v>#NUM!</v>
      </c>
      <c r="BE342" s="65" t="e">
        <f t="shared" si="693"/>
        <v>#NUM!</v>
      </c>
      <c r="BF342" s="65" t="e">
        <f t="shared" si="693"/>
        <v>#NUM!</v>
      </c>
      <c r="BG342" s="65" t="e">
        <f t="shared" si="693"/>
        <v>#NUM!</v>
      </c>
      <c r="BH342" s="65" t="e">
        <f t="shared" si="693"/>
        <v>#NUM!</v>
      </c>
      <c r="BI342" s="5">
        <f t="shared" si="673"/>
        <v>7.8637740371085352</v>
      </c>
    </row>
    <row r="343" spans="4:61" s="1" customFormat="1">
      <c r="D343" s="5"/>
      <c r="E343" s="5"/>
      <c r="F343" s="5"/>
      <c r="G343" s="5"/>
      <c r="H343" s="5"/>
      <c r="O343" s="3"/>
      <c r="P343" s="66">
        <v>166</v>
      </c>
      <c r="Q343" s="65">
        <f t="shared" si="668"/>
        <v>0</v>
      </c>
      <c r="R343" s="65">
        <f t="shared" si="669"/>
        <v>1</v>
      </c>
      <c r="S343" s="65">
        <f t="shared" ref="S343:AL343" si="694">R343+(($B$5*$P343)^S$10)/FACT(S$10)</f>
        <v>1312.4</v>
      </c>
      <c r="T343" s="65">
        <f t="shared" si="694"/>
        <v>861197.38000000012</v>
      </c>
      <c r="U343" s="65">
        <f t="shared" si="694"/>
        <v>376745584.97066677</v>
      </c>
      <c r="V343" s="65">
        <f t="shared" si="694"/>
        <v>123610442056.57077</v>
      </c>
      <c r="W343" s="65">
        <f t="shared" si="694"/>
        <v>32445344352627.844</v>
      </c>
      <c r="X343" s="65">
        <f t="shared" si="694"/>
        <v>7096898986073157</v>
      </c>
      <c r="Y343" s="65">
        <f t="shared" si="694"/>
        <v>1.3305718283792591E+18</v>
      </c>
      <c r="Z343" s="65">
        <f t="shared" si="694"/>
        <v>2.1828119962915727E+20</v>
      </c>
      <c r="AA343" s="65">
        <f t="shared" si="694"/>
        <v>3.1830398232733638E+22</v>
      </c>
      <c r="AB343" s="65">
        <f t="shared" si="694"/>
        <v>4.1774434259540554E+24</v>
      </c>
      <c r="AC343" s="65">
        <f t="shared" si="694"/>
        <v>4.984098911126579E+26</v>
      </c>
      <c r="AD343" s="65">
        <f t="shared" si="694"/>
        <v>5.4509779215807944E+28</v>
      </c>
      <c r="AE343" s="65">
        <f t="shared" si="694"/>
        <v>5.503010527862377E+30</v>
      </c>
      <c r="AF343" s="65">
        <f t="shared" si="694"/>
        <v>5.1587185922608463E+32</v>
      </c>
      <c r="AG343" s="65">
        <f t="shared" si="694"/>
        <v>4.5135719071416007E+34</v>
      </c>
      <c r="AH343" s="65">
        <f t="shared" si="694"/>
        <v>3.7022899462005318E+36</v>
      </c>
      <c r="AI343" s="65">
        <f t="shared" si="694"/>
        <v>2.8581946956132544E+38</v>
      </c>
      <c r="AJ343" s="65">
        <f t="shared" si="694"/>
        <v>2.0839623322187703E+40</v>
      </c>
      <c r="AK343" s="65">
        <f t="shared" si="694"/>
        <v>1.4394848008134632E+42</v>
      </c>
      <c r="AL343" s="65">
        <f t="shared" si="694"/>
        <v>9.4460049088916412E+43</v>
      </c>
      <c r="AM343" s="65">
        <f t="shared" si="671"/>
        <v>1</v>
      </c>
      <c r="AN343" s="65">
        <f t="shared" si="666"/>
        <v>1.3888888888888889E-3</v>
      </c>
      <c r="AO343" s="65">
        <f t="shared" ref="AO343:BH343" si="695">AN343+1/((FACT($B$4-1-AO$10))*(($B$5*$P343)^AO$10))</f>
        <v>1.3952434209411487E-3</v>
      </c>
      <c r="AP343" s="65">
        <f t="shared" si="695"/>
        <v>1.3952676489877105E-3</v>
      </c>
      <c r="AQ343" s="65">
        <f t="shared" si="695"/>
        <v>1.3952677228875018E-3</v>
      </c>
      <c r="AR343" s="65">
        <f t="shared" si="695"/>
        <v>1.3952677230565573E-3</v>
      </c>
      <c r="AS343" s="65">
        <f t="shared" si="695"/>
        <v>1.3952677230568151E-3</v>
      </c>
      <c r="AT343" s="65">
        <f t="shared" si="695"/>
        <v>1.3952677230568153E-3</v>
      </c>
      <c r="AU343" s="65" t="e">
        <f t="shared" si="695"/>
        <v>#NUM!</v>
      </c>
      <c r="AV343" s="65" t="e">
        <f t="shared" si="695"/>
        <v>#NUM!</v>
      </c>
      <c r="AW343" s="65" t="e">
        <f t="shared" si="695"/>
        <v>#NUM!</v>
      </c>
      <c r="AX343" s="65" t="e">
        <f t="shared" si="695"/>
        <v>#NUM!</v>
      </c>
      <c r="AY343" s="65" t="e">
        <f t="shared" si="695"/>
        <v>#NUM!</v>
      </c>
      <c r="AZ343" s="65" t="e">
        <f t="shared" si="695"/>
        <v>#NUM!</v>
      </c>
      <c r="BA343" s="65" t="e">
        <f t="shared" si="695"/>
        <v>#NUM!</v>
      </c>
      <c r="BB343" s="65" t="e">
        <f t="shared" si="695"/>
        <v>#NUM!</v>
      </c>
      <c r="BC343" s="65" t="e">
        <f t="shared" si="695"/>
        <v>#NUM!</v>
      </c>
      <c r="BD343" s="65" t="e">
        <f t="shared" si="695"/>
        <v>#NUM!</v>
      </c>
      <c r="BE343" s="65" t="e">
        <f t="shared" si="695"/>
        <v>#NUM!</v>
      </c>
      <c r="BF343" s="65" t="e">
        <f t="shared" si="695"/>
        <v>#NUM!</v>
      </c>
      <c r="BG343" s="65" t="e">
        <f t="shared" si="695"/>
        <v>#NUM!</v>
      </c>
      <c r="BH343" s="65" t="e">
        <f t="shared" si="695"/>
        <v>#NUM!</v>
      </c>
      <c r="BI343" s="5">
        <f t="shared" si="673"/>
        <v>7.8638830676766345</v>
      </c>
    </row>
    <row r="344" spans="4:61" s="1" customFormat="1">
      <c r="D344" s="5"/>
      <c r="E344" s="5"/>
      <c r="F344" s="5"/>
      <c r="G344" s="5"/>
      <c r="H344" s="5"/>
      <c r="O344" s="3"/>
      <c r="P344" s="65">
        <v>166.5</v>
      </c>
      <c r="Q344" s="65">
        <f t="shared" si="668"/>
        <v>0</v>
      </c>
      <c r="R344" s="65">
        <f t="shared" si="669"/>
        <v>1</v>
      </c>
      <c r="S344" s="65">
        <f t="shared" ref="S344:AL344" si="696">R344+(($B$5*$P344)^S$10)/FACT(S$10)</f>
        <v>1316.3500000000001</v>
      </c>
      <c r="T344" s="65">
        <f t="shared" si="696"/>
        <v>866389.16125000012</v>
      </c>
      <c r="U344" s="65">
        <f t="shared" si="696"/>
        <v>380157563.25381261</v>
      </c>
      <c r="V344" s="65">
        <f t="shared" si="696"/>
        <v>125105319023.91689</v>
      </c>
      <c r="W344" s="65">
        <f t="shared" si="696"/>
        <v>32936553544480.555</v>
      </c>
      <c r="X344" s="65">
        <f t="shared" si="696"/>
        <v>7226026290770212</v>
      </c>
      <c r="Y344" s="65">
        <f t="shared" si="696"/>
        <v>1.358858967127894E+18</v>
      </c>
      <c r="Z344" s="65">
        <f t="shared" si="696"/>
        <v>2.2359265755839175E+20</v>
      </c>
      <c r="AA344" s="65">
        <f t="shared" si="696"/>
        <v>3.270306232167161E+22</v>
      </c>
      <c r="AB344" s="65">
        <f t="shared" si="696"/>
        <v>4.3048901045908038E+24</v>
      </c>
      <c r="AC344" s="65">
        <f t="shared" si="696"/>
        <v>5.1516136519992756E+26</v>
      </c>
      <c r="AD344" s="65">
        <f t="shared" si="696"/>
        <v>5.6511416741587523E+28</v>
      </c>
      <c r="AE344" s="65">
        <f t="shared" si="696"/>
        <v>5.7222556097670827E+30</v>
      </c>
      <c r="AF344" s="65">
        <f t="shared" si="696"/>
        <v>5.3803915734520168E+32</v>
      </c>
      <c r="AG344" s="65">
        <f t="shared" si="696"/>
        <v>4.7216908270525473E+34</v>
      </c>
      <c r="AH344" s="65">
        <f t="shared" si="696"/>
        <v>3.8846575637718804E+36</v>
      </c>
      <c r="AI344" s="65">
        <f t="shared" si="696"/>
        <v>3.0080098498810761E+38</v>
      </c>
      <c r="AJ344" s="65">
        <f t="shared" si="696"/>
        <v>2.1997961611521444E+40</v>
      </c>
      <c r="AK344" s="65">
        <f t="shared" si="696"/>
        <v>1.5240695526699754E+42</v>
      </c>
      <c r="AL344" s="65">
        <f t="shared" si="696"/>
        <v>1.0031156291760686E+44</v>
      </c>
      <c r="AM344" s="65">
        <f t="shared" si="671"/>
        <v>1</v>
      </c>
      <c r="AN344" s="65">
        <f t="shared" si="666"/>
        <v>1.3888888888888889E-3</v>
      </c>
      <c r="AO344" s="65">
        <f t="shared" ref="AO344:BH344" si="697">AN344+1/((FACT($B$4-1-AO$10))*(($B$5*$P344)^AO$10))</f>
        <v>1.3952243382623129E-3</v>
      </c>
      <c r="AP344" s="65">
        <f t="shared" si="697"/>
        <v>1.3952484210135708E-3</v>
      </c>
      <c r="AQ344" s="65">
        <f t="shared" si="697"/>
        <v>1.3952484942495954E-3</v>
      </c>
      <c r="AR344" s="65">
        <f t="shared" si="697"/>
        <v>1.3952484944166294E-3</v>
      </c>
      <c r="AS344" s="65">
        <f t="shared" si="697"/>
        <v>1.3952484944168833E-3</v>
      </c>
      <c r="AT344" s="65">
        <f t="shared" si="697"/>
        <v>1.3952484944168835E-3</v>
      </c>
      <c r="AU344" s="65" t="e">
        <f t="shared" si="697"/>
        <v>#NUM!</v>
      </c>
      <c r="AV344" s="65" t="e">
        <f t="shared" si="697"/>
        <v>#NUM!</v>
      </c>
      <c r="AW344" s="65" t="e">
        <f t="shared" si="697"/>
        <v>#NUM!</v>
      </c>
      <c r="AX344" s="65" t="e">
        <f t="shared" si="697"/>
        <v>#NUM!</v>
      </c>
      <c r="AY344" s="65" t="e">
        <f t="shared" si="697"/>
        <v>#NUM!</v>
      </c>
      <c r="AZ344" s="65" t="e">
        <f t="shared" si="697"/>
        <v>#NUM!</v>
      </c>
      <c r="BA344" s="65" t="e">
        <f t="shared" si="697"/>
        <v>#NUM!</v>
      </c>
      <c r="BB344" s="65" t="e">
        <f t="shared" si="697"/>
        <v>#NUM!</v>
      </c>
      <c r="BC344" s="65" t="e">
        <f t="shared" si="697"/>
        <v>#NUM!</v>
      </c>
      <c r="BD344" s="65" t="e">
        <f t="shared" si="697"/>
        <v>#NUM!</v>
      </c>
      <c r="BE344" s="65" t="e">
        <f t="shared" si="697"/>
        <v>#NUM!</v>
      </c>
      <c r="BF344" s="65" t="e">
        <f t="shared" si="697"/>
        <v>#NUM!</v>
      </c>
      <c r="BG344" s="65" t="e">
        <f t="shared" si="697"/>
        <v>#NUM!</v>
      </c>
      <c r="BH344" s="65" t="e">
        <f t="shared" si="697"/>
        <v>#NUM!</v>
      </c>
      <c r="BI344" s="5">
        <f t="shared" si="673"/>
        <v>7.8639914439096712</v>
      </c>
    </row>
    <row r="345" spans="4:61" s="1" customFormat="1">
      <c r="D345" s="5"/>
      <c r="E345" s="5"/>
      <c r="F345" s="5"/>
      <c r="G345" s="5"/>
      <c r="H345" s="5"/>
      <c r="O345" s="3"/>
      <c r="P345" s="66">
        <v>167</v>
      </c>
      <c r="Q345" s="65">
        <f t="shared" si="668"/>
        <v>0</v>
      </c>
      <c r="R345" s="65">
        <f t="shared" si="669"/>
        <v>1</v>
      </c>
      <c r="S345" s="65">
        <f t="shared" ref="S345:AL345" si="698">R345+(($B$5*$P345)^S$10)/FACT(S$10)</f>
        <v>1320.3</v>
      </c>
      <c r="T345" s="65">
        <f t="shared" si="698"/>
        <v>871596.54500000004</v>
      </c>
      <c r="U345" s="65">
        <f t="shared" si="698"/>
        <v>383590079.8878333</v>
      </c>
      <c r="V345" s="65">
        <f t="shared" si="698"/>
        <v>126613713848.43784</v>
      </c>
      <c r="W345" s="65">
        <f t="shared" si="698"/>
        <v>33433694171418.043</v>
      </c>
      <c r="X345" s="65">
        <f t="shared" si="698"/>
        <v>7357105568783348</v>
      </c>
      <c r="Y345" s="65">
        <f t="shared" si="698"/>
        <v>1.3876600061652859E+18</v>
      </c>
      <c r="Z345" s="65">
        <f t="shared" si="698"/>
        <v>2.2901686210078605E+20</v>
      </c>
      <c r="AA345" s="65">
        <f t="shared" si="698"/>
        <v>3.3596928675815583E+22</v>
      </c>
      <c r="AB345" s="65">
        <f t="shared" si="698"/>
        <v>4.4358255342592084E+24</v>
      </c>
      <c r="AC345" s="65">
        <f t="shared" si="698"/>
        <v>5.3242311638391106E+26</v>
      </c>
      <c r="AD345" s="65">
        <f t="shared" si="698"/>
        <v>5.8580225851212722E+28</v>
      </c>
      <c r="AE345" s="65">
        <f t="shared" si="698"/>
        <v>5.9495391603173399E+30</v>
      </c>
      <c r="AF345" s="65">
        <f t="shared" si="698"/>
        <v>5.610882621775431E+32</v>
      </c>
      <c r="AG345" s="65">
        <f t="shared" si="698"/>
        <v>4.9387389413952607E+34</v>
      </c>
      <c r="AH345" s="65">
        <f t="shared" si="698"/>
        <v>4.0754210837600058E+36</v>
      </c>
      <c r="AI345" s="65">
        <f t="shared" si="698"/>
        <v>3.1651931831615693E+38</v>
      </c>
      <c r="AJ345" s="65">
        <f t="shared" si="698"/>
        <v>2.3216921186021783E+40</v>
      </c>
      <c r="AK345" s="65">
        <f t="shared" si="698"/>
        <v>1.6133485098209706E+42</v>
      </c>
      <c r="AL345" s="65">
        <f t="shared" si="698"/>
        <v>1.0650637875412541E+44</v>
      </c>
      <c r="AM345" s="65">
        <f t="shared" si="671"/>
        <v>1</v>
      </c>
      <c r="AN345" s="65">
        <f t="shared" si="666"/>
        <v>1.3888888888888889E-3</v>
      </c>
      <c r="AO345" s="65">
        <f t="shared" ref="AO345:BH345" si="699">AN345+1/((FACT($B$4-1-AO$10))*(($B$5*$P345)^AO$10))</f>
        <v>1.3952053698510153E-3</v>
      </c>
      <c r="AP345" s="65">
        <f t="shared" si="699"/>
        <v>1.3952293086100622E-3</v>
      </c>
      <c r="AQ345" s="65">
        <f t="shared" si="699"/>
        <v>1.3952293811902458E-3</v>
      </c>
      <c r="AR345" s="65">
        <f t="shared" si="699"/>
        <v>1.3952293813552883E-3</v>
      </c>
      <c r="AS345" s="65">
        <f t="shared" si="699"/>
        <v>1.3952293813555385E-3</v>
      </c>
      <c r="AT345" s="65">
        <f t="shared" si="699"/>
        <v>1.3952293813555387E-3</v>
      </c>
      <c r="AU345" s="65" t="e">
        <f t="shared" si="699"/>
        <v>#NUM!</v>
      </c>
      <c r="AV345" s="65" t="e">
        <f t="shared" si="699"/>
        <v>#NUM!</v>
      </c>
      <c r="AW345" s="65" t="e">
        <f t="shared" si="699"/>
        <v>#NUM!</v>
      </c>
      <c r="AX345" s="65" t="e">
        <f t="shared" si="699"/>
        <v>#NUM!</v>
      </c>
      <c r="AY345" s="65" t="e">
        <f t="shared" si="699"/>
        <v>#NUM!</v>
      </c>
      <c r="AZ345" s="65" t="e">
        <f t="shared" si="699"/>
        <v>#NUM!</v>
      </c>
      <c r="BA345" s="65" t="e">
        <f t="shared" si="699"/>
        <v>#NUM!</v>
      </c>
      <c r="BB345" s="65" t="e">
        <f t="shared" si="699"/>
        <v>#NUM!</v>
      </c>
      <c r="BC345" s="65" t="e">
        <f t="shared" si="699"/>
        <v>#NUM!</v>
      </c>
      <c r="BD345" s="65" t="e">
        <f t="shared" si="699"/>
        <v>#NUM!</v>
      </c>
      <c r="BE345" s="65" t="e">
        <f t="shared" si="699"/>
        <v>#NUM!</v>
      </c>
      <c r="BF345" s="65" t="e">
        <f t="shared" si="699"/>
        <v>#NUM!</v>
      </c>
      <c r="BG345" s="65" t="e">
        <f t="shared" si="699"/>
        <v>#NUM!</v>
      </c>
      <c r="BH345" s="65" t="e">
        <f t="shared" si="699"/>
        <v>#NUM!</v>
      </c>
      <c r="BI345" s="5">
        <f t="shared" si="673"/>
        <v>7.8640991716803805</v>
      </c>
    </row>
    <row r="346" spans="4:61" s="1" customFormat="1">
      <c r="D346" s="5"/>
      <c r="E346" s="5"/>
      <c r="F346" s="5"/>
      <c r="G346" s="5"/>
      <c r="H346" s="5"/>
      <c r="O346" s="3"/>
      <c r="P346" s="65">
        <v>167.5</v>
      </c>
      <c r="Q346" s="65">
        <f t="shared" si="668"/>
        <v>0</v>
      </c>
      <c r="R346" s="65">
        <f t="shared" si="669"/>
        <v>1</v>
      </c>
      <c r="S346" s="65">
        <f t="shared" ref="S346:AL346" si="700">R346+(($B$5*$P346)^S$10)/FACT(S$10)</f>
        <v>1324.25</v>
      </c>
      <c r="T346" s="65">
        <f t="shared" si="700"/>
        <v>876819.53125</v>
      </c>
      <c r="U346" s="65">
        <f t="shared" si="700"/>
        <v>387043196.50260419</v>
      </c>
      <c r="V346" s="65">
        <f t="shared" si="700"/>
        <v>128135707778.33871</v>
      </c>
      <c r="W346" s="65">
        <f t="shared" si="700"/>
        <v>33936819789361.266</v>
      </c>
      <c r="X346" s="65">
        <f t="shared" si="700"/>
        <v>7490160354948462</v>
      </c>
      <c r="Y346" s="65">
        <f t="shared" si="700"/>
        <v>1.4169827021977027E+18</v>
      </c>
      <c r="Z346" s="65">
        <f t="shared" si="700"/>
        <v>2.3455585845137578E+20</v>
      </c>
      <c r="AA346" s="65">
        <f t="shared" si="700"/>
        <v>3.4512446673462476E+22</v>
      </c>
      <c r="AB346" s="65">
        <f t="shared" si="700"/>
        <v>4.5703343487698059E+24</v>
      </c>
      <c r="AC346" s="65">
        <f t="shared" si="700"/>
        <v>5.5020909179867762E+26</v>
      </c>
      <c r="AD346" s="65">
        <f t="shared" si="700"/>
        <v>6.071824957476456E+28</v>
      </c>
      <c r="AE346" s="65">
        <f t="shared" si="700"/>
        <v>6.1851305241197333E+30</v>
      </c>
      <c r="AF346" s="65">
        <f t="shared" si="700"/>
        <v>5.8505145497352191E+32</v>
      </c>
      <c r="AG346" s="65">
        <f t="shared" si="700"/>
        <v>5.1650709043484956E+34</v>
      </c>
      <c r="AH346" s="65">
        <f t="shared" si="700"/>
        <v>4.2749401717933444E+36</v>
      </c>
      <c r="AI346" s="65">
        <f t="shared" si="700"/>
        <v>3.3300833908848463E+38</v>
      </c>
      <c r="AJ346" s="65">
        <f t="shared" si="700"/>
        <v>2.4499478901116916E+40</v>
      </c>
      <c r="AK346" s="65">
        <f t="shared" si="700"/>
        <v>1.7075669615960703E+42</v>
      </c>
      <c r="AL346" s="65">
        <f t="shared" si="700"/>
        <v>1.1306351928540095E+44</v>
      </c>
      <c r="AM346" s="65">
        <f t="shared" si="671"/>
        <v>1</v>
      </c>
      <c r="AN346" s="65">
        <f t="shared" si="666"/>
        <v>1.3888888888888889E-3</v>
      </c>
      <c r="AO346" s="65">
        <f t="shared" ref="AO346:BH346" si="701">AN346+1/((FACT($B$4-1-AO$10))*(($B$5*$P346)^AO$10))</f>
        <v>1.3951865146839642E-3</v>
      </c>
      <c r="AP346" s="65">
        <f t="shared" si="701"/>
        <v>1.3952103107383569E-3</v>
      </c>
      <c r="AQ346" s="65">
        <f t="shared" si="701"/>
        <v>1.3952103826705071E-3</v>
      </c>
      <c r="AR346" s="65">
        <f t="shared" si="701"/>
        <v>1.3952103828335878E-3</v>
      </c>
      <c r="AS346" s="65">
        <f t="shared" si="701"/>
        <v>1.3952103828338343E-3</v>
      </c>
      <c r="AT346" s="65">
        <f t="shared" si="701"/>
        <v>1.3952103828338345E-3</v>
      </c>
      <c r="AU346" s="65" t="e">
        <f t="shared" si="701"/>
        <v>#NUM!</v>
      </c>
      <c r="AV346" s="65" t="e">
        <f t="shared" si="701"/>
        <v>#NUM!</v>
      </c>
      <c r="AW346" s="65" t="e">
        <f t="shared" si="701"/>
        <v>#NUM!</v>
      </c>
      <c r="AX346" s="65" t="e">
        <f t="shared" si="701"/>
        <v>#NUM!</v>
      </c>
      <c r="AY346" s="65" t="e">
        <f t="shared" si="701"/>
        <v>#NUM!</v>
      </c>
      <c r="AZ346" s="65" t="e">
        <f t="shared" si="701"/>
        <v>#NUM!</v>
      </c>
      <c r="BA346" s="65" t="e">
        <f t="shared" si="701"/>
        <v>#NUM!</v>
      </c>
      <c r="BB346" s="65" t="e">
        <f t="shared" si="701"/>
        <v>#NUM!</v>
      </c>
      <c r="BC346" s="65" t="e">
        <f t="shared" si="701"/>
        <v>#NUM!</v>
      </c>
      <c r="BD346" s="65" t="e">
        <f t="shared" si="701"/>
        <v>#NUM!</v>
      </c>
      <c r="BE346" s="65" t="e">
        <f t="shared" si="701"/>
        <v>#NUM!</v>
      </c>
      <c r="BF346" s="65" t="e">
        <f t="shared" si="701"/>
        <v>#NUM!</v>
      </c>
      <c r="BG346" s="65" t="e">
        <f t="shared" si="701"/>
        <v>#NUM!</v>
      </c>
      <c r="BH346" s="65" t="e">
        <f t="shared" si="701"/>
        <v>#NUM!</v>
      </c>
      <c r="BI346" s="5">
        <f t="shared" si="673"/>
        <v>7.8642062567914408</v>
      </c>
    </row>
    <row r="347" spans="4:61" s="1" customFormat="1">
      <c r="D347" s="5"/>
      <c r="E347" s="5"/>
      <c r="F347" s="5"/>
      <c r="G347" s="5"/>
      <c r="H347" s="5"/>
      <c r="O347" s="3"/>
      <c r="P347" s="66">
        <v>168</v>
      </c>
      <c r="Q347" s="65">
        <f t="shared" si="668"/>
        <v>0</v>
      </c>
      <c r="R347" s="65">
        <f t="shared" si="669"/>
        <v>1</v>
      </c>
      <c r="S347" s="65">
        <f t="shared" ref="S347:AL347" si="702">R347+(($B$5*$P347)^S$10)/FACT(S$10)</f>
        <v>1328.2</v>
      </c>
      <c r="T347" s="65">
        <f t="shared" si="702"/>
        <v>882058.12</v>
      </c>
      <c r="U347" s="65">
        <f t="shared" si="702"/>
        <v>390516974.72800004</v>
      </c>
      <c r="V347" s="65">
        <f t="shared" si="702"/>
        <v>129671382305.26241</v>
      </c>
      <c r="W347" s="65">
        <f t="shared" si="702"/>
        <v>34445984275642.316</v>
      </c>
      <c r="X347" s="65">
        <f t="shared" si="702"/>
        <v>7625214396281799</v>
      </c>
      <c r="Y347" s="65">
        <f t="shared" si="702"/>
        <v>1.446834905312649E+18</v>
      </c>
      <c r="Z347" s="65">
        <f t="shared" si="702"/>
        <v>2.4021172262833799E+20</v>
      </c>
      <c r="AA347" s="65">
        <f t="shared" si="702"/>
        <v>3.5450073832183808E+22</v>
      </c>
      <c r="AB347" s="65">
        <f t="shared" si="702"/>
        <v>4.7085029730123857E+24</v>
      </c>
      <c r="AC347" s="65">
        <f t="shared" si="702"/>
        <v>5.6853357640864546E+26</v>
      </c>
      <c r="AD347" s="65">
        <f t="shared" si="702"/>
        <v>6.2927586698389663E+28</v>
      </c>
      <c r="AE347" s="65">
        <f t="shared" si="702"/>
        <v>6.4293072254286363E+30</v>
      </c>
      <c r="AF347" s="65">
        <f t="shared" si="702"/>
        <v>6.0996209697705607E+32</v>
      </c>
      <c r="AG347" s="65">
        <f t="shared" si="702"/>
        <v>5.4010543334201051E+34</v>
      </c>
      <c r="AH347" s="65">
        <f t="shared" si="702"/>
        <v>4.4835887569619318E+36</v>
      </c>
      <c r="AI347" s="65">
        <f t="shared" si="702"/>
        <v>3.5030336552912217E+38</v>
      </c>
      <c r="AJ347" s="65">
        <f t="shared" si="702"/>
        <v>2.5848748239529742E+40</v>
      </c>
      <c r="AK347" s="65">
        <f t="shared" si="702"/>
        <v>1.8069822238591937E+42</v>
      </c>
      <c r="AL347" s="65">
        <f t="shared" si="702"/>
        <v>1.2000299966598011E+44</v>
      </c>
      <c r="AM347" s="65">
        <f t="shared" si="671"/>
        <v>1</v>
      </c>
      <c r="AN347" s="65">
        <f t="shared" si="666"/>
        <v>1.3888888888888889E-3</v>
      </c>
      <c r="AO347" s="65">
        <f t="shared" ref="AO347:BH347" si="703">AN347+1/((FACT($B$4-1-AO$10))*(($B$5*$P347)^AO$10))</f>
        <v>1.3951677717500503E-3</v>
      </c>
      <c r="AP347" s="65">
        <f t="shared" si="703"/>
        <v>1.3951914263720408E-3</v>
      </c>
      <c r="AQ347" s="65">
        <f t="shared" si="703"/>
        <v>1.3951914976638492E-3</v>
      </c>
      <c r="AR347" s="65">
        <f t="shared" si="703"/>
        <v>1.395191497824997E-3</v>
      </c>
      <c r="AS347" s="65">
        <f t="shared" si="703"/>
        <v>1.3951914978252399E-3</v>
      </c>
      <c r="AT347" s="65">
        <f t="shared" si="703"/>
        <v>1.3951914978252401E-3</v>
      </c>
      <c r="AU347" s="65" t="e">
        <f t="shared" si="703"/>
        <v>#NUM!</v>
      </c>
      <c r="AV347" s="65" t="e">
        <f t="shared" si="703"/>
        <v>#NUM!</v>
      </c>
      <c r="AW347" s="65" t="e">
        <f t="shared" si="703"/>
        <v>#NUM!</v>
      </c>
      <c r="AX347" s="65" t="e">
        <f t="shared" si="703"/>
        <v>#NUM!</v>
      </c>
      <c r="AY347" s="65" t="e">
        <f t="shared" si="703"/>
        <v>#NUM!</v>
      </c>
      <c r="AZ347" s="65" t="e">
        <f t="shared" si="703"/>
        <v>#NUM!</v>
      </c>
      <c r="BA347" s="65" t="e">
        <f t="shared" si="703"/>
        <v>#NUM!</v>
      </c>
      <c r="BB347" s="65" t="e">
        <f t="shared" si="703"/>
        <v>#NUM!</v>
      </c>
      <c r="BC347" s="65" t="e">
        <f t="shared" si="703"/>
        <v>#NUM!</v>
      </c>
      <c r="BD347" s="65" t="e">
        <f t="shared" si="703"/>
        <v>#NUM!</v>
      </c>
      <c r="BE347" s="65" t="e">
        <f t="shared" si="703"/>
        <v>#NUM!</v>
      </c>
      <c r="BF347" s="65" t="e">
        <f t="shared" si="703"/>
        <v>#NUM!</v>
      </c>
      <c r="BG347" s="65" t="e">
        <f t="shared" si="703"/>
        <v>#NUM!</v>
      </c>
      <c r="BH347" s="65" t="e">
        <f t="shared" si="703"/>
        <v>#NUM!</v>
      </c>
      <c r="BI347" s="5">
        <f t="shared" si="673"/>
        <v>7.8643127049764967</v>
      </c>
    </row>
    <row r="348" spans="4:61" s="1" customFormat="1">
      <c r="D348" s="5"/>
      <c r="E348" s="5"/>
      <c r="F348" s="5"/>
      <c r="G348" s="5"/>
      <c r="H348" s="5"/>
      <c r="O348" s="3"/>
      <c r="P348" s="65">
        <v>168.5</v>
      </c>
      <c r="Q348" s="65">
        <f t="shared" si="668"/>
        <v>0</v>
      </c>
      <c r="R348" s="65">
        <f t="shared" si="669"/>
        <v>1</v>
      </c>
      <c r="S348" s="65">
        <f t="shared" ref="S348:AL348" si="704">R348+(($B$5*$P348)^S$10)/FACT(S$10)</f>
        <v>1332.15</v>
      </c>
      <c r="T348" s="65">
        <f t="shared" si="704"/>
        <v>887312.31125000014</v>
      </c>
      <c r="U348" s="65">
        <f t="shared" si="704"/>
        <v>394011476.19389588</v>
      </c>
      <c r="V348" s="65">
        <f t="shared" si="704"/>
        <v>131220819164.28992</v>
      </c>
      <c r="W348" s="65">
        <f t="shared" si="704"/>
        <v>34961241829966.098</v>
      </c>
      <c r="X348" s="65">
        <f t="shared" si="704"/>
        <v>7762291653251437</v>
      </c>
      <c r="Y348" s="65">
        <f t="shared" si="704"/>
        <v>1.4772245598194931E+18</v>
      </c>
      <c r="Z348" s="65">
        <f t="shared" si="704"/>
        <v>2.4598656184350609E+20</v>
      </c>
      <c r="AA348" s="65">
        <f t="shared" si="704"/>
        <v>3.6410275931307884E+22</v>
      </c>
      <c r="AB348" s="65">
        <f t="shared" si="704"/>
        <v>4.8504196553475594E+24</v>
      </c>
      <c r="AC348" s="65">
        <f t="shared" si="704"/>
        <v>5.874112001471606E+26</v>
      </c>
      <c r="AD348" s="65">
        <f t="shared" si="704"/>
        <v>6.5210393112786901E+28</v>
      </c>
      <c r="AE348" s="65">
        <f t="shared" si="704"/>
        <v>6.6823551910366644E+30</v>
      </c>
      <c r="AF348" s="65">
        <f t="shared" si="704"/>
        <v>6.3585466217363442E+32</v>
      </c>
      <c r="AG348" s="65">
        <f t="shared" si="704"/>
        <v>5.6470702424832648E+34</v>
      </c>
      <c r="AH348" s="65">
        <f t="shared" si="704"/>
        <v>4.7017555523788043E+36</v>
      </c>
      <c r="AI348" s="65">
        <f t="shared" si="704"/>
        <v>3.6844122190627471E+38</v>
      </c>
      <c r="AJ348" s="65">
        <f t="shared" si="704"/>
        <v>2.7267985146183418E+40</v>
      </c>
      <c r="AK348" s="65">
        <f t="shared" si="704"/>
        <v>1.9118641901357369E+42</v>
      </c>
      <c r="AL348" s="65">
        <f t="shared" si="704"/>
        <v>1.2734587610372794E+44</v>
      </c>
      <c r="AM348" s="65">
        <f t="shared" si="671"/>
        <v>1</v>
      </c>
      <c r="AN348" s="65">
        <f t="shared" si="666"/>
        <v>1.3888888888888889E-3</v>
      </c>
      <c r="AO348" s="65">
        <f t="shared" ref="AO348:BH348" si="705">AN348+1/((FACT($B$4-1-AO$10))*(($B$5*$P348)^AO$10))</f>
        <v>1.3951491400501655E-3</v>
      </c>
      <c r="AP348" s="65">
        <f t="shared" si="705"/>
        <v>1.3951726544969268E-3</v>
      </c>
      <c r="AQ348" s="65">
        <f t="shared" si="705"/>
        <v>1.3951727251559712E-3</v>
      </c>
      <c r="AR348" s="65">
        <f t="shared" si="705"/>
        <v>1.3951727253152149E-3</v>
      </c>
      <c r="AS348" s="65">
        <f t="shared" si="705"/>
        <v>1.395172725315454E-3</v>
      </c>
      <c r="AT348" s="65">
        <f t="shared" si="705"/>
        <v>1.3951727253154543E-3</v>
      </c>
      <c r="AU348" s="65" t="e">
        <f t="shared" si="705"/>
        <v>#NUM!</v>
      </c>
      <c r="AV348" s="65" t="e">
        <f t="shared" si="705"/>
        <v>#NUM!</v>
      </c>
      <c r="AW348" s="65" t="e">
        <f t="shared" si="705"/>
        <v>#NUM!</v>
      </c>
      <c r="AX348" s="65" t="e">
        <f t="shared" si="705"/>
        <v>#NUM!</v>
      </c>
      <c r="AY348" s="65" t="e">
        <f t="shared" si="705"/>
        <v>#NUM!</v>
      </c>
      <c r="AZ348" s="65" t="e">
        <f t="shared" si="705"/>
        <v>#NUM!</v>
      </c>
      <c r="BA348" s="65" t="e">
        <f t="shared" si="705"/>
        <v>#NUM!</v>
      </c>
      <c r="BB348" s="65" t="e">
        <f t="shared" si="705"/>
        <v>#NUM!</v>
      </c>
      <c r="BC348" s="65" t="e">
        <f t="shared" si="705"/>
        <v>#NUM!</v>
      </c>
      <c r="BD348" s="65" t="e">
        <f t="shared" si="705"/>
        <v>#NUM!</v>
      </c>
      <c r="BE348" s="65" t="e">
        <f t="shared" si="705"/>
        <v>#NUM!</v>
      </c>
      <c r="BF348" s="65" t="e">
        <f t="shared" si="705"/>
        <v>#NUM!</v>
      </c>
      <c r="BG348" s="65" t="e">
        <f t="shared" si="705"/>
        <v>#NUM!</v>
      </c>
      <c r="BH348" s="65" t="e">
        <f t="shared" si="705"/>
        <v>#NUM!</v>
      </c>
      <c r="BI348" s="5">
        <f t="shared" si="673"/>
        <v>7.8644185219011913</v>
      </c>
    </row>
    <row r="349" spans="4:61" s="1" customFormat="1">
      <c r="D349" s="5"/>
      <c r="E349" s="5"/>
      <c r="F349" s="5"/>
      <c r="G349" s="5"/>
      <c r="H349" s="5"/>
      <c r="O349" s="3"/>
      <c r="P349" s="66">
        <v>169</v>
      </c>
      <c r="Q349" s="65">
        <f t="shared" si="668"/>
        <v>0</v>
      </c>
      <c r="R349" s="65">
        <f t="shared" si="669"/>
        <v>1</v>
      </c>
      <c r="S349" s="65">
        <f t="shared" ref="S349:AL349" si="706">R349+(($B$5*$P349)^S$10)/FACT(S$10)</f>
        <v>1336.1000000000001</v>
      </c>
      <c r="T349" s="65">
        <f t="shared" si="706"/>
        <v>892582.10500000021</v>
      </c>
      <c r="U349" s="65">
        <f t="shared" si="706"/>
        <v>397526762.53016686</v>
      </c>
      <c r="V349" s="65">
        <f t="shared" si="706"/>
        <v>132784100333.94025</v>
      </c>
      <c r="W349" s="65">
        <f t="shared" si="706"/>
        <v>35482646975371.859</v>
      </c>
      <c r="X349" s="65">
        <f t="shared" si="706"/>
        <v>7901416301052562</v>
      </c>
      <c r="Y349" s="65">
        <f t="shared" si="706"/>
        <v>1.5081597050951181E+18</v>
      </c>
      <c r="Z349" s="65">
        <f t="shared" si="706"/>
        <v>2.5188251487621471E+20</v>
      </c>
      <c r="AA349" s="65">
        <f t="shared" si="706"/>
        <v>3.739352713587197E+22</v>
      </c>
      <c r="AB349" s="65">
        <f t="shared" si="706"/>
        <v>4.9961745004850156E+24</v>
      </c>
      <c r="AC349" s="65">
        <f t="shared" si="706"/>
        <v>6.068569451839799E+26</v>
      </c>
      <c r="AD349" s="65">
        <f t="shared" si="706"/>
        <v>6.7568883190145151E+28</v>
      </c>
      <c r="AE349" s="65">
        <f t="shared" si="706"/>
        <v>6.9445689785476571E+30</v>
      </c>
      <c r="AF349" s="65">
        <f t="shared" si="706"/>
        <v>6.6276477092939174E+32</v>
      </c>
      <c r="AG349" s="65">
        <f t="shared" si="706"/>
        <v>5.9035134879234193E+34</v>
      </c>
      <c r="AH349" s="65">
        <f t="shared" si="706"/>
        <v>4.9298445931040937E+36</v>
      </c>
      <c r="AI349" s="65">
        <f t="shared" si="706"/>
        <v>3.8746029798581059E+38</v>
      </c>
      <c r="AJ349" s="65">
        <f t="shared" si="706"/>
        <v>2.8760594093797062E+40</v>
      </c>
      <c r="AK349" s="65">
        <f t="shared" si="706"/>
        <v>2.0224959062405132E+42</v>
      </c>
      <c r="AL349" s="65">
        <f t="shared" si="706"/>
        <v>1.3511429666859458E+44</v>
      </c>
      <c r="AM349" s="65">
        <f t="shared" si="671"/>
        <v>1</v>
      </c>
      <c r="AN349" s="65">
        <f t="shared" si="666"/>
        <v>1.3888888888888889E-3</v>
      </c>
      <c r="AO349" s="65">
        <f t="shared" ref="AO349:BH349" si="707">AN349+1/((FACT($B$4-1-AO$10))*(($B$5*$P349)^AO$10))</f>
        <v>1.3951306185970257E-3</v>
      </c>
      <c r="AP349" s="65">
        <f t="shared" si="707"/>
        <v>1.3951539941108753E-3</v>
      </c>
      <c r="AQ349" s="65">
        <f t="shared" si="707"/>
        <v>1.3951540641446221E-3</v>
      </c>
      <c r="AR349" s="65">
        <f t="shared" si="707"/>
        <v>1.3951540643019895E-3</v>
      </c>
      <c r="AS349" s="65">
        <f t="shared" si="707"/>
        <v>1.3951540643022252E-3</v>
      </c>
      <c r="AT349" s="65">
        <f t="shared" si="707"/>
        <v>1.3951540643022254E-3</v>
      </c>
      <c r="AU349" s="65" t="e">
        <f t="shared" si="707"/>
        <v>#NUM!</v>
      </c>
      <c r="AV349" s="65" t="e">
        <f t="shared" si="707"/>
        <v>#NUM!</v>
      </c>
      <c r="AW349" s="65" t="e">
        <f t="shared" si="707"/>
        <v>#NUM!</v>
      </c>
      <c r="AX349" s="65" t="e">
        <f t="shared" si="707"/>
        <v>#NUM!</v>
      </c>
      <c r="AY349" s="65" t="e">
        <f t="shared" si="707"/>
        <v>#NUM!</v>
      </c>
      <c r="AZ349" s="65" t="e">
        <f t="shared" si="707"/>
        <v>#NUM!</v>
      </c>
      <c r="BA349" s="65" t="e">
        <f t="shared" si="707"/>
        <v>#NUM!</v>
      </c>
      <c r="BB349" s="65" t="e">
        <f t="shared" si="707"/>
        <v>#NUM!</v>
      </c>
      <c r="BC349" s="65" t="e">
        <f t="shared" si="707"/>
        <v>#NUM!</v>
      </c>
      <c r="BD349" s="65" t="e">
        <f t="shared" si="707"/>
        <v>#NUM!</v>
      </c>
      <c r="BE349" s="65" t="e">
        <f t="shared" si="707"/>
        <v>#NUM!</v>
      </c>
      <c r="BF349" s="65" t="e">
        <f t="shared" si="707"/>
        <v>#NUM!</v>
      </c>
      <c r="BG349" s="65" t="e">
        <f t="shared" si="707"/>
        <v>#NUM!</v>
      </c>
      <c r="BH349" s="65" t="e">
        <f t="shared" si="707"/>
        <v>#NUM!</v>
      </c>
      <c r="BI349" s="5">
        <f t="shared" si="673"/>
        <v>7.8645237131641705</v>
      </c>
    </row>
    <row r="350" spans="4:61" s="1" customFormat="1">
      <c r="D350" s="5"/>
      <c r="E350" s="5"/>
      <c r="F350" s="5"/>
      <c r="G350" s="5"/>
      <c r="H350" s="5"/>
      <c r="O350" s="3"/>
      <c r="P350" s="65">
        <v>169.5</v>
      </c>
      <c r="Q350" s="65">
        <f t="shared" si="668"/>
        <v>0</v>
      </c>
      <c r="R350" s="65">
        <f t="shared" si="669"/>
        <v>1</v>
      </c>
      <c r="S350" s="65">
        <f t="shared" ref="S350:AL350" si="708">R350+(($B$5*$P350)^S$10)/FACT(S$10)</f>
        <v>1340.05</v>
      </c>
      <c r="T350" s="65">
        <f t="shared" si="708"/>
        <v>897867.50124999997</v>
      </c>
      <c r="U350" s="65">
        <f t="shared" si="708"/>
        <v>401062895.36668748</v>
      </c>
      <c r="V350" s="65">
        <f t="shared" si="708"/>
        <v>134361308036.1702</v>
      </c>
      <c r="W350" s="65">
        <f t="shared" si="708"/>
        <v>36010254559194.758</v>
      </c>
      <c r="X350" s="65">
        <f t="shared" si="708"/>
        <v>8042612730886512</v>
      </c>
      <c r="Y350" s="65">
        <f t="shared" si="708"/>
        <v>1.539648476434614E+18</v>
      </c>
      <c r="Z350" s="65">
        <f t="shared" si="708"/>
        <v>2.579017524504942E+20</v>
      </c>
      <c r="AA350" s="65">
        <f t="shared" si="708"/>
        <v>3.8400310122057654E+22</v>
      </c>
      <c r="AB350" s="65">
        <f t="shared" si="708"/>
        <v>5.1458595028543043E+24</v>
      </c>
      <c r="AC350" s="65">
        <f t="shared" si="708"/>
        <v>6.2688615332359203E+26</v>
      </c>
      <c r="AD350" s="65">
        <f t="shared" si="708"/>
        <v>7.0005331190045158E+28</v>
      </c>
      <c r="AE350" s="65">
        <f t="shared" si="708"/>
        <v>7.2162520101455841E+30</v>
      </c>
      <c r="AF350" s="65">
        <f t="shared" si="708"/>
        <v>6.9072922454267519E+32</v>
      </c>
      <c r="AG350" s="65">
        <f t="shared" si="708"/>
        <v>6.1707932282521599E+34</v>
      </c>
      <c r="AH350" s="65">
        <f t="shared" si="708"/>
        <v>5.168275791956689E+36</v>
      </c>
      <c r="AI350" s="65">
        <f t="shared" si="708"/>
        <v>4.0740061064470336E+38</v>
      </c>
      <c r="AJ350" s="65">
        <f t="shared" si="708"/>
        <v>3.0330134387565283E+40</v>
      </c>
      <c r="AK350" s="65">
        <f t="shared" si="708"/>
        <v>2.1391741693341704E+42</v>
      </c>
      <c r="AL350" s="65">
        <f t="shared" si="708"/>
        <v>1.4333155441909675E+44</v>
      </c>
      <c r="AM350" s="65">
        <f t="shared" si="671"/>
        <v>1</v>
      </c>
      <c r="AN350" s="65">
        <f t="shared" si="666"/>
        <v>1.3888888888888889E-3</v>
      </c>
      <c r="AO350" s="65">
        <f t="shared" ref="AO350:BH350" si="709">AN350+1/((FACT($B$4-1-AO$10))*(($B$5*$P350)^AO$10))</f>
        <v>1.3951122064149958E-3</v>
      </c>
      <c r="AP350" s="65">
        <f t="shared" si="709"/>
        <v>1.3951354442236143E-3</v>
      </c>
      <c r="AQ350" s="65">
        <f t="shared" si="709"/>
        <v>1.3951355136394199E-3</v>
      </c>
      <c r="AR350" s="65">
        <f t="shared" si="709"/>
        <v>1.3951355137949387E-3</v>
      </c>
      <c r="AS350" s="65">
        <f t="shared" si="709"/>
        <v>1.3951355137951709E-3</v>
      </c>
      <c r="AT350" s="65">
        <f t="shared" si="709"/>
        <v>1.3951355137951712E-3</v>
      </c>
      <c r="AU350" s="65" t="e">
        <f t="shared" si="709"/>
        <v>#NUM!</v>
      </c>
      <c r="AV350" s="65" t="e">
        <f t="shared" si="709"/>
        <v>#NUM!</v>
      </c>
      <c r="AW350" s="65" t="e">
        <f t="shared" si="709"/>
        <v>#NUM!</v>
      </c>
      <c r="AX350" s="65" t="e">
        <f t="shared" si="709"/>
        <v>#NUM!</v>
      </c>
      <c r="AY350" s="65" t="e">
        <f t="shared" si="709"/>
        <v>#NUM!</v>
      </c>
      <c r="AZ350" s="65" t="e">
        <f t="shared" si="709"/>
        <v>#NUM!</v>
      </c>
      <c r="BA350" s="65" t="e">
        <f t="shared" si="709"/>
        <v>#NUM!</v>
      </c>
      <c r="BB350" s="65" t="e">
        <f t="shared" si="709"/>
        <v>#NUM!</v>
      </c>
      <c r="BC350" s="65" t="e">
        <f t="shared" si="709"/>
        <v>#NUM!</v>
      </c>
      <c r="BD350" s="65" t="e">
        <f t="shared" si="709"/>
        <v>#NUM!</v>
      </c>
      <c r="BE350" s="65" t="e">
        <f t="shared" si="709"/>
        <v>#NUM!</v>
      </c>
      <c r="BF350" s="65" t="e">
        <f t="shared" si="709"/>
        <v>#NUM!</v>
      </c>
      <c r="BG350" s="65" t="e">
        <f t="shared" si="709"/>
        <v>#NUM!</v>
      </c>
      <c r="BH350" s="65" t="e">
        <f t="shared" si="709"/>
        <v>#NUM!</v>
      </c>
      <c r="BI350" s="5">
        <f t="shared" si="673"/>
        <v>7.8646282842980701</v>
      </c>
    </row>
    <row r="351" spans="4:61" s="1" customFormat="1">
      <c r="D351" s="5"/>
      <c r="E351" s="5"/>
      <c r="F351" s="5"/>
      <c r="G351" s="5"/>
      <c r="H351" s="5"/>
      <c r="O351" s="3"/>
      <c r="P351" s="66">
        <v>170</v>
      </c>
      <c r="Q351" s="65">
        <f t="shared" si="668"/>
        <v>0</v>
      </c>
      <c r="R351" s="65">
        <f t="shared" si="669"/>
        <v>1</v>
      </c>
      <c r="S351" s="65">
        <f t="shared" ref="S351:AL351" si="710">R351+(($B$5*$P351)^S$10)/FACT(S$10)</f>
        <v>1344</v>
      </c>
      <c r="T351" s="65">
        <f t="shared" si="710"/>
        <v>903168.5</v>
      </c>
      <c r="U351" s="65">
        <f t="shared" si="710"/>
        <v>404619936.33333331</v>
      </c>
      <c r="V351" s="65">
        <f t="shared" si="710"/>
        <v>135952524736.375</v>
      </c>
      <c r="W351" s="65">
        <f t="shared" si="710"/>
        <v>36544119754027.57</v>
      </c>
      <c r="X351" s="65">
        <f t="shared" si="710"/>
        <v>8185905551243706</v>
      </c>
      <c r="Y351" s="65">
        <f t="shared" si="710"/>
        <v>1.5716991059070492E+18</v>
      </c>
      <c r="Z351" s="65">
        <f t="shared" si="710"/>
        <v>2.6404647761563792E+20</v>
      </c>
      <c r="AA351" s="65">
        <f t="shared" si="710"/>
        <v>3.943111620412325E+22</v>
      </c>
      <c r="AB351" s="65">
        <f t="shared" si="710"/>
        <v>5.2995685804740962E+24</v>
      </c>
      <c r="AC351" s="65">
        <f t="shared" si="710"/>
        <v>6.4751453353634449E+26</v>
      </c>
      <c r="AD351" s="65">
        <f t="shared" si="710"/>
        <v>7.2522072694847494E+28</v>
      </c>
      <c r="AE351" s="65">
        <f t="shared" si="710"/>
        <v>7.497716811974915E+30</v>
      </c>
      <c r="AF351" s="65">
        <f t="shared" si="710"/>
        <v>7.1978604073005563E+32</v>
      </c>
      <c r="AG351" s="65">
        <f t="shared" si="710"/>
        <v>6.4493333975528893E+34</v>
      </c>
      <c r="AH351" s="65">
        <f t="shared" si="710"/>
        <v>5.417485513752706E+36</v>
      </c>
      <c r="AI351" s="65">
        <f t="shared" si="710"/>
        <v>4.2830386771614968E+38</v>
      </c>
      <c r="AJ351" s="65">
        <f t="shared" si="710"/>
        <v>3.1980326717594994E+40</v>
      </c>
      <c r="AK351" s="65">
        <f t="shared" si="710"/>
        <v>2.2622101523695574E+42</v>
      </c>
      <c r="AL351" s="65">
        <f t="shared" si="710"/>
        <v>1.5202214294489884E+44</v>
      </c>
      <c r="AM351" s="65">
        <f t="shared" si="671"/>
        <v>1</v>
      </c>
      <c r="AN351" s="65">
        <f t="shared" si="666"/>
        <v>1.3888888888888889E-3</v>
      </c>
      <c r="AO351" s="65">
        <f t="shared" ref="AO351:BH351" si="711">AN351+1/((FACT($B$4-1-AO$10))*(($B$5*$P351)^AO$10))</f>
        <v>1.3950939025399189E-3</v>
      </c>
      <c r="AP351" s="65">
        <f t="shared" si="711"/>
        <v>1.3951170038565646E-3</v>
      </c>
      <c r="AQ351" s="65">
        <f t="shared" si="711"/>
        <v>1.3951170726616774E-3</v>
      </c>
      <c r="AR351" s="65">
        <f t="shared" si="711"/>
        <v>1.3951170728153746E-3</v>
      </c>
      <c r="AS351" s="65">
        <f t="shared" si="711"/>
        <v>1.3951170728156036E-3</v>
      </c>
      <c r="AT351" s="65">
        <f t="shared" si="711"/>
        <v>1.3951170728156038E-3</v>
      </c>
      <c r="AU351" s="65" t="e">
        <f t="shared" si="711"/>
        <v>#NUM!</v>
      </c>
      <c r="AV351" s="65" t="e">
        <f t="shared" si="711"/>
        <v>#NUM!</v>
      </c>
      <c r="AW351" s="65" t="e">
        <f t="shared" si="711"/>
        <v>#NUM!</v>
      </c>
      <c r="AX351" s="65" t="e">
        <f t="shared" si="711"/>
        <v>#NUM!</v>
      </c>
      <c r="AY351" s="65" t="e">
        <f t="shared" si="711"/>
        <v>#NUM!</v>
      </c>
      <c r="AZ351" s="65" t="e">
        <f t="shared" si="711"/>
        <v>#NUM!</v>
      </c>
      <c r="BA351" s="65" t="e">
        <f t="shared" si="711"/>
        <v>#NUM!</v>
      </c>
      <c r="BB351" s="65" t="e">
        <f t="shared" si="711"/>
        <v>#NUM!</v>
      </c>
      <c r="BC351" s="65" t="e">
        <f t="shared" si="711"/>
        <v>#NUM!</v>
      </c>
      <c r="BD351" s="65" t="e">
        <f t="shared" si="711"/>
        <v>#NUM!</v>
      </c>
      <c r="BE351" s="65" t="e">
        <f t="shared" si="711"/>
        <v>#NUM!</v>
      </c>
      <c r="BF351" s="65" t="e">
        <f t="shared" si="711"/>
        <v>#NUM!</v>
      </c>
      <c r="BG351" s="65" t="e">
        <f t="shared" si="711"/>
        <v>#NUM!</v>
      </c>
      <c r="BH351" s="65" t="e">
        <f t="shared" si="711"/>
        <v>#NUM!</v>
      </c>
      <c r="BI351" s="5">
        <f t="shared" si="673"/>
        <v>7.8647322407704836</v>
      </c>
    </row>
    <row r="352" spans="4:61" s="1" customFormat="1">
      <c r="D352" s="5"/>
      <c r="E352" s="5"/>
      <c r="F352" s="5"/>
      <c r="G352" s="5"/>
      <c r="H352" s="5"/>
      <c r="O352" s="3"/>
      <c r="P352" s="65">
        <v>170.5</v>
      </c>
      <c r="Q352" s="65">
        <f t="shared" si="668"/>
        <v>0</v>
      </c>
      <c r="R352" s="65">
        <f t="shared" si="669"/>
        <v>1</v>
      </c>
      <c r="S352" s="65">
        <f t="shared" ref="S352:AL352" si="712">R352+(($B$5*$P352)^S$10)/FACT(S$10)</f>
        <v>1347.95</v>
      </c>
      <c r="T352" s="65">
        <f t="shared" si="712"/>
        <v>908485.10125000007</v>
      </c>
      <c r="U352" s="65">
        <f t="shared" si="712"/>
        <v>408197947.05997926</v>
      </c>
      <c r="V352" s="65">
        <f t="shared" si="712"/>
        <v>137557833143.38757</v>
      </c>
      <c r="W352" s="65">
        <f t="shared" si="712"/>
        <v>37084298058682.086</v>
      </c>
      <c r="X352" s="65">
        <f t="shared" si="712"/>
        <v>8331319589190239</v>
      </c>
      <c r="Y352" s="65">
        <f t="shared" si="712"/>
        <v>1.6043199232162834E+18</v>
      </c>
      <c r="Z352" s="65">
        <f t="shared" si="712"/>
        <v>2.7031892613015542E+20</v>
      </c>
      <c r="AA352" s="65">
        <f t="shared" si="712"/>
        <v>4.0486445462845341E+22</v>
      </c>
      <c r="AB352" s="65">
        <f t="shared" si="712"/>
        <v>5.4573976093256975E+24</v>
      </c>
      <c r="AC352" s="65">
        <f t="shared" si="712"/>
        <v>6.6875816962433221E+26</v>
      </c>
      <c r="AD352" s="65">
        <f t="shared" si="712"/>
        <v>7.5121506075092062E+28</v>
      </c>
      <c r="AE352" s="65">
        <f t="shared" si="712"/>
        <v>7.7892852592496901E+30</v>
      </c>
      <c r="AF352" s="65">
        <f t="shared" si="712"/>
        <v>7.4997449006914436E+32</v>
      </c>
      <c r="AG352" s="65">
        <f t="shared" si="712"/>
        <v>6.7395731931314987E+34</v>
      </c>
      <c r="AH352" s="65">
        <f t="shared" si="712"/>
        <v>5.6779271685241958E+36</v>
      </c>
      <c r="AI352" s="65">
        <f t="shared" si="712"/>
        <v>4.5021353414021721E+38</v>
      </c>
      <c r="AJ352" s="65">
        <f t="shared" si="712"/>
        <v>3.3715059968058104E+40</v>
      </c>
      <c r="AK352" s="65">
        <f t="shared" si="712"/>
        <v>2.3919300549241477E+42</v>
      </c>
      <c r="AL352" s="65">
        <f t="shared" si="712"/>
        <v>1.6121181442772941E+44</v>
      </c>
      <c r="AM352" s="65">
        <f t="shared" si="671"/>
        <v>1</v>
      </c>
      <c r="AN352" s="65">
        <f t="shared" si="666"/>
        <v>1.3888888888888889E-3</v>
      </c>
      <c r="AO352" s="65">
        <f t="shared" ref="AO352:BH352" si="713">AN352+1/((FACT($B$4-1-AO$10))*(($B$5*$P352)^AO$10))</f>
        <v>1.3950757060189481E-3</v>
      </c>
      <c r="AP352" s="65">
        <f t="shared" si="713"/>
        <v>1.3950986720426687E-3</v>
      </c>
      <c r="AQ352" s="65">
        <f t="shared" si="713"/>
        <v>1.3950987402442314E-3</v>
      </c>
      <c r="AR352" s="65">
        <f t="shared" si="713"/>
        <v>1.3950987403961335E-3</v>
      </c>
      <c r="AS352" s="65">
        <f t="shared" si="713"/>
        <v>1.395098740396359E-3</v>
      </c>
      <c r="AT352" s="65">
        <f t="shared" si="713"/>
        <v>1.3950987403963592E-3</v>
      </c>
      <c r="AU352" s="65" t="e">
        <f t="shared" si="713"/>
        <v>#NUM!</v>
      </c>
      <c r="AV352" s="65" t="e">
        <f t="shared" si="713"/>
        <v>#NUM!</v>
      </c>
      <c r="AW352" s="65" t="e">
        <f t="shared" si="713"/>
        <v>#NUM!</v>
      </c>
      <c r="AX352" s="65" t="e">
        <f t="shared" si="713"/>
        <v>#NUM!</v>
      </c>
      <c r="AY352" s="65" t="e">
        <f t="shared" si="713"/>
        <v>#NUM!</v>
      </c>
      <c r="AZ352" s="65" t="e">
        <f t="shared" si="713"/>
        <v>#NUM!</v>
      </c>
      <c r="BA352" s="65" t="e">
        <f t="shared" si="713"/>
        <v>#NUM!</v>
      </c>
      <c r="BB352" s="65" t="e">
        <f t="shared" si="713"/>
        <v>#NUM!</v>
      </c>
      <c r="BC352" s="65" t="e">
        <f t="shared" si="713"/>
        <v>#NUM!</v>
      </c>
      <c r="BD352" s="65" t="e">
        <f t="shared" si="713"/>
        <v>#NUM!</v>
      </c>
      <c r="BE352" s="65" t="e">
        <f t="shared" si="713"/>
        <v>#NUM!</v>
      </c>
      <c r="BF352" s="65" t="e">
        <f t="shared" si="713"/>
        <v>#NUM!</v>
      </c>
      <c r="BG352" s="65" t="e">
        <f t="shared" si="713"/>
        <v>#NUM!</v>
      </c>
      <c r="BH352" s="65" t="e">
        <f t="shared" si="713"/>
        <v>#NUM!</v>
      </c>
      <c r="BI352" s="5">
        <f t="shared" si="673"/>
        <v>7.8648355879849214</v>
      </c>
    </row>
    <row r="353" spans="4:61" s="1" customFormat="1">
      <c r="D353" s="5"/>
      <c r="E353" s="5"/>
      <c r="F353" s="5"/>
      <c r="G353" s="5"/>
      <c r="H353" s="5"/>
      <c r="O353" s="3"/>
      <c r="P353" s="66">
        <v>171</v>
      </c>
      <c r="Q353" s="65">
        <f t="shared" si="668"/>
        <v>0</v>
      </c>
      <c r="R353" s="65">
        <f t="shared" si="669"/>
        <v>1</v>
      </c>
      <c r="S353" s="65">
        <f t="shared" ref="S353:AL353" si="714">R353+(($B$5*$P353)^S$10)/FACT(S$10)</f>
        <v>1351.9</v>
      </c>
      <c r="T353" s="65">
        <f t="shared" si="714"/>
        <v>913817.30500000017</v>
      </c>
      <c r="U353" s="65">
        <f t="shared" si="714"/>
        <v>411796989.17650008</v>
      </c>
      <c r="V353" s="65">
        <f t="shared" si="714"/>
        <v>139177316209.47891</v>
      </c>
      <c r="W353" s="65">
        <f t="shared" si="714"/>
        <v>37630845299150.773</v>
      </c>
      <c r="X353" s="65">
        <f t="shared" si="714"/>
        <v>8478879891658386</v>
      </c>
      <c r="Y353" s="65">
        <f t="shared" si="714"/>
        <v>1.6375193565669E+18</v>
      </c>
      <c r="Z353" s="65">
        <f t="shared" si="714"/>
        <v>2.767213668491399E+20</v>
      </c>
      <c r="AA353" s="65">
        <f t="shared" si="714"/>
        <v>4.1566806875484352E+22</v>
      </c>
      <c r="AB353" s="65">
        <f t="shared" si="714"/>
        <v>5.6194444582370143E+24</v>
      </c>
      <c r="AC353" s="65">
        <f t="shared" si="714"/>
        <v>6.9063352802408174E+26</v>
      </c>
      <c r="AD353" s="65">
        <f t="shared" si="714"/>
        <v>7.7806093985449066E+28</v>
      </c>
      <c r="AE353" s="65">
        <f t="shared" si="714"/>
        <v>8.0912888272112515E+30</v>
      </c>
      <c r="AF353" s="65">
        <f t="shared" si="714"/>
        <v>7.8133513342112108E+32</v>
      </c>
      <c r="AG353" s="65">
        <f t="shared" si="714"/>
        <v>7.0419675777548641E+34</v>
      </c>
      <c r="AH353" s="65">
        <f t="shared" si="714"/>
        <v>5.9500718242870401E+36</v>
      </c>
      <c r="AI353" s="65">
        <f t="shared" si="714"/>
        <v>4.7317490049613833E+38</v>
      </c>
      <c r="AJ353" s="65">
        <f t="shared" si="714"/>
        <v>3.5538398292318585E+40</v>
      </c>
      <c r="AK353" s="65">
        <f t="shared" si="714"/>
        <v>2.5286757814508951E+42</v>
      </c>
      <c r="AL353" s="65">
        <f t="shared" si="714"/>
        <v>1.7092764032689695E+44</v>
      </c>
      <c r="AM353" s="65">
        <f t="shared" si="671"/>
        <v>1</v>
      </c>
      <c r="AN353" s="65">
        <f t="shared" si="666"/>
        <v>1.3888888888888889E-3</v>
      </c>
      <c r="AO353" s="65">
        <f t="shared" ref="AO353:BH353" si="715">AN353+1/((FACT($B$4-1-AO$10))*(($B$5*$P353)^AO$10))</f>
        <v>1.3950576159103808E-3</v>
      </c>
      <c r="AP353" s="65">
        <f t="shared" si="715"/>
        <v>1.3950804478262203E-3</v>
      </c>
      <c r="AQ353" s="65">
        <f t="shared" si="715"/>
        <v>1.3950805154312712E-3</v>
      </c>
      <c r="AR353" s="65">
        <f t="shared" si="715"/>
        <v>1.3950805155814045E-3</v>
      </c>
      <c r="AS353" s="65">
        <f t="shared" si="715"/>
        <v>1.3950805155816268E-3</v>
      </c>
      <c r="AT353" s="65">
        <f t="shared" si="715"/>
        <v>1.395080515581627E-3</v>
      </c>
      <c r="AU353" s="65" t="e">
        <f t="shared" si="715"/>
        <v>#NUM!</v>
      </c>
      <c r="AV353" s="65" t="e">
        <f t="shared" si="715"/>
        <v>#NUM!</v>
      </c>
      <c r="AW353" s="65" t="e">
        <f t="shared" si="715"/>
        <v>#NUM!</v>
      </c>
      <c r="AX353" s="65" t="e">
        <f t="shared" si="715"/>
        <v>#NUM!</v>
      </c>
      <c r="AY353" s="65" t="e">
        <f t="shared" si="715"/>
        <v>#NUM!</v>
      </c>
      <c r="AZ353" s="65" t="e">
        <f t="shared" si="715"/>
        <v>#NUM!</v>
      </c>
      <c r="BA353" s="65" t="e">
        <f t="shared" si="715"/>
        <v>#NUM!</v>
      </c>
      <c r="BB353" s="65" t="e">
        <f t="shared" si="715"/>
        <v>#NUM!</v>
      </c>
      <c r="BC353" s="65" t="e">
        <f t="shared" si="715"/>
        <v>#NUM!</v>
      </c>
      <c r="BD353" s="65" t="e">
        <f t="shared" si="715"/>
        <v>#NUM!</v>
      </c>
      <c r="BE353" s="65" t="e">
        <f t="shared" si="715"/>
        <v>#NUM!</v>
      </c>
      <c r="BF353" s="65" t="e">
        <f t="shared" si="715"/>
        <v>#NUM!</v>
      </c>
      <c r="BG353" s="65" t="e">
        <f t="shared" si="715"/>
        <v>#NUM!</v>
      </c>
      <c r="BH353" s="65" t="e">
        <f t="shared" si="715"/>
        <v>#NUM!</v>
      </c>
      <c r="BI353" s="5">
        <f t="shared" si="673"/>
        <v>7.8649383312817331</v>
      </c>
    </row>
    <row r="354" spans="4:61" s="1" customFormat="1">
      <c r="D354" s="5"/>
      <c r="E354" s="5"/>
      <c r="F354" s="5"/>
      <c r="G354" s="5"/>
      <c r="H354" s="5"/>
      <c r="O354" s="3"/>
      <c r="P354" s="65">
        <v>171.5</v>
      </c>
      <c r="Q354" s="65">
        <f t="shared" si="668"/>
        <v>0</v>
      </c>
      <c r="R354" s="65">
        <f t="shared" si="669"/>
        <v>1</v>
      </c>
      <c r="S354" s="65">
        <f t="shared" ref="S354:AL354" si="716">R354+(($B$5*$P354)^S$10)/FACT(S$10)</f>
        <v>1355.8500000000001</v>
      </c>
      <c r="T354" s="65">
        <f t="shared" si="716"/>
        <v>919165.11125000019</v>
      </c>
      <c r="U354" s="65">
        <f t="shared" si="716"/>
        <v>415417124.31277096</v>
      </c>
      <c r="V354" s="65">
        <f t="shared" si="716"/>
        <v>140811057130.35797</v>
      </c>
      <c r="W354" s="65">
        <f t="shared" si="716"/>
        <v>38183817629568.43</v>
      </c>
      <c r="X354" s="65">
        <f t="shared" si="716"/>
        <v>8628611726740855</v>
      </c>
      <c r="Y354" s="65">
        <f t="shared" si="716"/>
        <v>1.6713059335352307E+18</v>
      </c>
      <c r="Z354" s="65">
        <f t="shared" si="716"/>
        <v>2.8325610211506432E+20</v>
      </c>
      <c r="AA354" s="65">
        <f t="shared" si="716"/>
        <v>4.2672718447286703E+22</v>
      </c>
      <c r="AB354" s="65">
        <f t="shared" si="716"/>
        <v>5.7858090242828666E+24</v>
      </c>
      <c r="AC354" s="65">
        <f t="shared" si="716"/>
        <v>7.1315746574804077E+26</v>
      </c>
      <c r="AD354" s="65">
        <f t="shared" si="716"/>
        <v>8.0578364891763329E+28</v>
      </c>
      <c r="AE354" s="65">
        <f t="shared" si="716"/>
        <v>8.404068848056134E+30</v>
      </c>
      <c r="AF354" s="65">
        <f t="shared" si="716"/>
        <v>8.1390986035628824E+32</v>
      </c>
      <c r="AG354" s="65">
        <f t="shared" si="716"/>
        <v>7.3569877968684846E+34</v>
      </c>
      <c r="AH354" s="65">
        <f t="shared" si="716"/>
        <v>6.234408839941744E+36</v>
      </c>
      <c r="AI354" s="65">
        <f t="shared" si="716"/>
        <v>4.9723515399460065E+38</v>
      </c>
      <c r="AJ354" s="65">
        <f t="shared" si="716"/>
        <v>3.7454588463594028E+40</v>
      </c>
      <c r="AK354" s="65">
        <f t="shared" si="716"/>
        <v>2.6728056480167936E+42</v>
      </c>
      <c r="AL354" s="65">
        <f t="shared" si="716"/>
        <v>1.8119807479979942E+44</v>
      </c>
      <c r="AM354" s="65">
        <f t="shared" si="671"/>
        <v>1</v>
      </c>
      <c r="AN354" s="65">
        <f t="shared" si="666"/>
        <v>1.3888888888888889E-3</v>
      </c>
      <c r="AO354" s="65">
        <f t="shared" ref="AO354:BH354" si="717">AN354+1/((FACT($B$4-1-AO$10))*(($B$5*$P354)^AO$10))</f>
        <v>1.395039631283496E-3</v>
      </c>
      <c r="AP354" s="65">
        <f t="shared" si="717"/>
        <v>1.395062330262699E-3</v>
      </c>
      <c r="AQ354" s="65">
        <f t="shared" si="717"/>
        <v>1.3950623972781744E-3</v>
      </c>
      <c r="AR354" s="65">
        <f t="shared" si="717"/>
        <v>1.3950623974265646E-3</v>
      </c>
      <c r="AS354" s="65">
        <f t="shared" si="717"/>
        <v>1.3950623974267836E-3</v>
      </c>
      <c r="AT354" s="65">
        <f t="shared" si="717"/>
        <v>1.3950623974267838E-3</v>
      </c>
      <c r="AU354" s="65" t="e">
        <f t="shared" si="717"/>
        <v>#NUM!</v>
      </c>
      <c r="AV354" s="65" t="e">
        <f t="shared" si="717"/>
        <v>#NUM!</v>
      </c>
      <c r="AW354" s="65" t="e">
        <f t="shared" si="717"/>
        <v>#NUM!</v>
      </c>
      <c r="AX354" s="65" t="e">
        <f t="shared" si="717"/>
        <v>#NUM!</v>
      </c>
      <c r="AY354" s="65" t="e">
        <f t="shared" si="717"/>
        <v>#NUM!</v>
      </c>
      <c r="AZ354" s="65" t="e">
        <f t="shared" si="717"/>
        <v>#NUM!</v>
      </c>
      <c r="BA354" s="65" t="e">
        <f t="shared" si="717"/>
        <v>#NUM!</v>
      </c>
      <c r="BB354" s="65" t="e">
        <f t="shared" si="717"/>
        <v>#NUM!</v>
      </c>
      <c r="BC354" s="65" t="e">
        <f t="shared" si="717"/>
        <v>#NUM!</v>
      </c>
      <c r="BD354" s="65" t="e">
        <f t="shared" si="717"/>
        <v>#NUM!</v>
      </c>
      <c r="BE354" s="65" t="e">
        <f t="shared" si="717"/>
        <v>#NUM!</v>
      </c>
      <c r="BF354" s="65" t="e">
        <f t="shared" si="717"/>
        <v>#NUM!</v>
      </c>
      <c r="BG354" s="65" t="e">
        <f t="shared" si="717"/>
        <v>#NUM!</v>
      </c>
      <c r="BH354" s="65" t="e">
        <f t="shared" si="717"/>
        <v>#NUM!</v>
      </c>
      <c r="BI354" s="5">
        <f t="shared" si="673"/>
        <v>7.8650404759390495</v>
      </c>
    </row>
    <row r="355" spans="4:61" s="1" customFormat="1">
      <c r="D355" s="5"/>
      <c r="E355" s="5"/>
      <c r="F355" s="5"/>
      <c r="G355" s="5"/>
      <c r="H355" s="5"/>
      <c r="O355" s="3"/>
      <c r="P355" s="66">
        <v>172</v>
      </c>
      <c r="Q355" s="65">
        <f t="shared" si="668"/>
        <v>0</v>
      </c>
      <c r="R355" s="65">
        <f t="shared" si="669"/>
        <v>1</v>
      </c>
      <c r="S355" s="65">
        <f t="shared" ref="S355:AL355" si="718">R355+(($B$5*$P355)^S$10)/FACT(S$10)</f>
        <v>1359.8</v>
      </c>
      <c r="T355" s="65">
        <f t="shared" si="718"/>
        <v>924528.52</v>
      </c>
      <c r="U355" s="65">
        <f t="shared" si="718"/>
        <v>419058414.09866661</v>
      </c>
      <c r="V355" s="65">
        <f t="shared" si="718"/>
        <v>142459139345.17172</v>
      </c>
      <c r="W355" s="65">
        <f t="shared" si="718"/>
        <v>38743271533173.586</v>
      </c>
      <c r="X355" s="65">
        <f t="shared" si="718"/>
        <v>8780540584988848</v>
      </c>
      <c r="Y355" s="65">
        <f t="shared" si="718"/>
        <v>1.7056882819454989E+18</v>
      </c>
      <c r="Z355" s="65">
        <f t="shared" si="718"/>
        <v>2.899254681520281E+20</v>
      </c>
      <c r="AA355" s="65">
        <f t="shared" si="718"/>
        <v>4.3804707344537392E+22</v>
      </c>
      <c r="AB355" s="65">
        <f t="shared" si="718"/>
        <v>5.9565932687077795E+24</v>
      </c>
      <c r="AC355" s="65">
        <f t="shared" si="718"/>
        <v>7.3634723846692352E+26</v>
      </c>
      <c r="AD355" s="65">
        <f t="shared" si="718"/>
        <v>8.3440914629744906E+28</v>
      </c>
      <c r="AE355" s="65">
        <f t="shared" si="718"/>
        <v>8.7279767739580928E+30</v>
      </c>
      <c r="AF355" s="65">
        <f t="shared" si="718"/>
        <v>8.4774192860648362E+32</v>
      </c>
      <c r="AG355" s="65">
        <f t="shared" si="718"/>
        <v>7.6851219111942189E+34</v>
      </c>
      <c r="AH355" s="65">
        <f t="shared" si="718"/>
        <v>6.5314465189067255E+36</v>
      </c>
      <c r="AI355" s="65">
        <f t="shared" si="718"/>
        <v>5.2244345201073927E+38</v>
      </c>
      <c r="AJ355" s="65">
        <f t="shared" si="718"/>
        <v>3.9468067511027517E+40</v>
      </c>
      <c r="AK355" s="65">
        <f t="shared" si="718"/>
        <v>2.8246951186369217E+42</v>
      </c>
      <c r="AL355" s="65">
        <f t="shared" si="718"/>
        <v>1.920530209721302E+44</v>
      </c>
      <c r="AM355" s="65">
        <f t="shared" si="671"/>
        <v>1</v>
      </c>
      <c r="AN355" s="65">
        <f t="shared" si="666"/>
        <v>1.3888888888888889E-3</v>
      </c>
      <c r="AO355" s="65">
        <f t="shared" ref="AO355:BH355" si="719">AN355+1/((FACT($B$4-1-AO$10))*(($B$5*$P355)^AO$10))</f>
        <v>1.3950217512183954E-3</v>
      </c>
      <c r="AP355" s="65">
        <f t="shared" si="719"/>
        <v>1.395044318418607E-3</v>
      </c>
      <c r="AQ355" s="65">
        <f t="shared" si="719"/>
        <v>1.3950443848513424E-3</v>
      </c>
      <c r="AR355" s="65">
        <f t="shared" si="719"/>
        <v>1.3950443849980146E-3</v>
      </c>
      <c r="AS355" s="65">
        <f t="shared" si="719"/>
        <v>1.3950443849982306E-3</v>
      </c>
      <c r="AT355" s="65">
        <f t="shared" si="719"/>
        <v>1.3950443849982308E-3</v>
      </c>
      <c r="AU355" s="65" t="e">
        <f t="shared" si="719"/>
        <v>#NUM!</v>
      </c>
      <c r="AV355" s="65" t="e">
        <f t="shared" si="719"/>
        <v>#NUM!</v>
      </c>
      <c r="AW355" s="65" t="e">
        <f t="shared" si="719"/>
        <v>#NUM!</v>
      </c>
      <c r="AX355" s="65" t="e">
        <f t="shared" si="719"/>
        <v>#NUM!</v>
      </c>
      <c r="AY355" s="65" t="e">
        <f t="shared" si="719"/>
        <v>#NUM!</v>
      </c>
      <c r="AZ355" s="65" t="e">
        <f t="shared" si="719"/>
        <v>#NUM!</v>
      </c>
      <c r="BA355" s="65" t="e">
        <f t="shared" si="719"/>
        <v>#NUM!</v>
      </c>
      <c r="BB355" s="65" t="e">
        <f t="shared" si="719"/>
        <v>#NUM!</v>
      </c>
      <c r="BC355" s="65" t="e">
        <f t="shared" si="719"/>
        <v>#NUM!</v>
      </c>
      <c r="BD355" s="65" t="e">
        <f t="shared" si="719"/>
        <v>#NUM!</v>
      </c>
      <c r="BE355" s="65" t="e">
        <f t="shared" si="719"/>
        <v>#NUM!</v>
      </c>
      <c r="BF355" s="65" t="e">
        <f t="shared" si="719"/>
        <v>#NUM!</v>
      </c>
      <c r="BG355" s="65" t="e">
        <f t="shared" si="719"/>
        <v>#NUM!</v>
      </c>
      <c r="BH355" s="65" t="e">
        <f t="shared" si="719"/>
        <v>#NUM!</v>
      </c>
      <c r="BI355" s="5">
        <f t="shared" si="673"/>
        <v>7.8651420271736647</v>
      </c>
    </row>
    <row r="356" spans="4:61" s="1" customFormat="1">
      <c r="D356" s="5"/>
      <c r="E356" s="5"/>
      <c r="F356" s="5"/>
      <c r="G356" s="5"/>
      <c r="H356" s="5"/>
      <c r="O356" s="3"/>
      <c r="P356" s="65">
        <v>172.5</v>
      </c>
      <c r="Q356" s="65">
        <f t="shared" si="668"/>
        <v>0</v>
      </c>
      <c r="R356" s="65">
        <f t="shared" si="669"/>
        <v>1</v>
      </c>
      <c r="S356" s="65">
        <f t="shared" ref="S356:AL356" si="720">R356+(($B$5*$P356)^S$10)/FACT(S$10)</f>
        <v>1363.75</v>
      </c>
      <c r="T356" s="65">
        <f t="shared" si="720"/>
        <v>929907.53125</v>
      </c>
      <c r="U356" s="65">
        <f t="shared" si="720"/>
        <v>422720920.1640625</v>
      </c>
      <c r="V356" s="65">
        <f t="shared" si="720"/>
        <v>144121646536.50537</v>
      </c>
      <c r="W356" s="65">
        <f t="shared" si="720"/>
        <v>39309263823270.336</v>
      </c>
      <c r="X356" s="65">
        <f t="shared" si="720"/>
        <v>8934692180713940</v>
      </c>
      <c r="Y356" s="65">
        <f t="shared" si="720"/>
        <v>1.7406751307511084E+18</v>
      </c>
      <c r="Z356" s="65">
        <f t="shared" si="720"/>
        <v>2.9673183546347671E+20</v>
      </c>
      <c r="AA356" s="65">
        <f t="shared" si="720"/>
        <v>4.4963310029177012E+22</v>
      </c>
      <c r="AB356" s="65">
        <f t="shared" si="720"/>
        <v>6.1319012533774893E+24</v>
      </c>
      <c r="AC356" s="65">
        <f t="shared" si="720"/>
        <v>7.6022050873500606E+26</v>
      </c>
      <c r="AD356" s="65">
        <f t="shared" si="720"/>
        <v>8.6396407995867447E+28</v>
      </c>
      <c r="AE356" s="65">
        <f t="shared" si="720"/>
        <v>9.0633744463104624E+30</v>
      </c>
      <c r="AF356" s="65">
        <f t="shared" si="720"/>
        <v>8.8287600456868274E+32</v>
      </c>
      <c r="AG356" s="65">
        <f t="shared" si="720"/>
        <v>8.0268753451186209E+34</v>
      </c>
      <c r="AH356" s="65">
        <f t="shared" si="720"/>
        <v>6.8417127840998139E+36</v>
      </c>
      <c r="AI356" s="65">
        <f t="shared" si="720"/>
        <v>5.4885099824094783E+38</v>
      </c>
      <c r="AJ356" s="65">
        <f t="shared" si="720"/>
        <v>4.1583470651369819E+40</v>
      </c>
      <c r="AK356" s="65">
        <f t="shared" si="720"/>
        <v>2.984737572351442E+42</v>
      </c>
      <c r="AL356" s="65">
        <f t="shared" si="720"/>
        <v>2.035239001769401E+44</v>
      </c>
      <c r="AM356" s="65">
        <f t="shared" si="671"/>
        <v>1</v>
      </c>
      <c r="AN356" s="65">
        <f t="shared" si="666"/>
        <v>1.3888888888888889E-3</v>
      </c>
      <c r="AO356" s="65">
        <f t="shared" ref="AO356:BH356" si="721">AN356+1/((FACT($B$4-1-AO$10))*(($B$5*$P356)^AO$10))</f>
        <v>1.395003974805846E-3</v>
      </c>
      <c r="AP356" s="65">
        <f t="shared" si="721"/>
        <v>1.3950264113713091E-3</v>
      </c>
      <c r="AQ356" s="65">
        <f t="shared" si="721"/>
        <v>1.3950264772280413E-3</v>
      </c>
      <c r="AR356" s="65">
        <f t="shared" si="721"/>
        <v>1.3950264773730204E-3</v>
      </c>
      <c r="AS356" s="65">
        <f t="shared" si="721"/>
        <v>1.3950264773732331E-3</v>
      </c>
      <c r="AT356" s="65">
        <f t="shared" si="721"/>
        <v>1.3950264773732333E-3</v>
      </c>
      <c r="AU356" s="65" t="e">
        <f t="shared" si="721"/>
        <v>#NUM!</v>
      </c>
      <c r="AV356" s="65" t="e">
        <f t="shared" si="721"/>
        <v>#NUM!</v>
      </c>
      <c r="AW356" s="65" t="e">
        <f t="shared" si="721"/>
        <v>#NUM!</v>
      </c>
      <c r="AX356" s="65" t="e">
        <f t="shared" si="721"/>
        <v>#NUM!</v>
      </c>
      <c r="AY356" s="65" t="e">
        <f t="shared" si="721"/>
        <v>#NUM!</v>
      </c>
      <c r="AZ356" s="65" t="e">
        <f t="shared" si="721"/>
        <v>#NUM!</v>
      </c>
      <c r="BA356" s="65" t="e">
        <f t="shared" si="721"/>
        <v>#NUM!</v>
      </c>
      <c r="BB356" s="65" t="e">
        <f t="shared" si="721"/>
        <v>#NUM!</v>
      </c>
      <c r="BC356" s="65" t="e">
        <f t="shared" si="721"/>
        <v>#NUM!</v>
      </c>
      <c r="BD356" s="65" t="e">
        <f t="shared" si="721"/>
        <v>#NUM!</v>
      </c>
      <c r="BE356" s="65" t="e">
        <f t="shared" si="721"/>
        <v>#NUM!</v>
      </c>
      <c r="BF356" s="65" t="e">
        <f t="shared" si="721"/>
        <v>#NUM!</v>
      </c>
      <c r="BG356" s="65" t="e">
        <f t="shared" si="721"/>
        <v>#NUM!</v>
      </c>
      <c r="BH356" s="65" t="e">
        <f t="shared" si="721"/>
        <v>#NUM!</v>
      </c>
      <c r="BI356" s="5">
        <f t="shared" si="673"/>
        <v>7.8652429901419367</v>
      </c>
    </row>
    <row r="357" spans="4:61" s="1" customFormat="1">
      <c r="D357" s="5"/>
      <c r="E357" s="5"/>
      <c r="F357" s="5"/>
      <c r="G357" s="5"/>
      <c r="H357" s="5"/>
      <c r="O357" s="3"/>
      <c r="P357" s="66">
        <v>173</v>
      </c>
      <c r="Q357" s="65">
        <f t="shared" si="668"/>
        <v>0</v>
      </c>
      <c r="R357" s="65">
        <f t="shared" si="669"/>
        <v>1</v>
      </c>
      <c r="S357" s="65">
        <f t="shared" ref="S357:AL357" si="722">R357+(($B$5*$P357)^S$10)/FACT(S$10)</f>
        <v>1367.7</v>
      </c>
      <c r="T357" s="65">
        <f t="shared" si="722"/>
        <v>935302.14500000002</v>
      </c>
      <c r="U357" s="65">
        <f t="shared" si="722"/>
        <v>426404704.13883334</v>
      </c>
      <c r="V357" s="65">
        <f t="shared" si="722"/>
        <v>145798662630.38184</v>
      </c>
      <c r="W357" s="65">
        <f t="shared" si="722"/>
        <v>39881851644189.648</v>
      </c>
      <c r="X357" s="65">
        <f t="shared" si="722"/>
        <v>9091092453293698</v>
      </c>
      <c r="Y357" s="65">
        <f t="shared" si="722"/>
        <v>1.7762753109210629E+18</v>
      </c>
      <c r="Z357" s="65">
        <f t="shared" si="722"/>
        <v>3.0367760923340859E+20</v>
      </c>
      <c r="AA357" s="65">
        <f t="shared" si="722"/>
        <v>4.6149072394996041E+22</v>
      </c>
      <c r="AB357" s="65">
        <f t="shared" si="722"/>
        <v>6.3118391777651763E+24</v>
      </c>
      <c r="AC357" s="65">
        <f t="shared" si="722"/>
        <v>7.8479535436044023E+26</v>
      </c>
      <c r="AD357" s="65">
        <f t="shared" si="722"/>
        <v>8.9447580371040617E+28</v>
      </c>
      <c r="AE357" s="65">
        <f t="shared" si="722"/>
        <v>9.4106343713169464E+30</v>
      </c>
      <c r="AF357" s="65">
        <f t="shared" si="722"/>
        <v>9.1935820488458622E+32</v>
      </c>
      <c r="AG357" s="65">
        <f t="shared" si="722"/>
        <v>8.3827714512916944E+34</v>
      </c>
      <c r="AH357" s="65">
        <f t="shared" si="722"/>
        <v>7.1657558748996547E+36</v>
      </c>
      <c r="AI357" s="65">
        <f t="shared" si="722"/>
        <v>5.7651112156904996E+38</v>
      </c>
      <c r="AJ357" s="65">
        <f t="shared" si="722"/>
        <v>4.3805639526802116E+40</v>
      </c>
      <c r="AK357" s="65">
        <f t="shared" si="722"/>
        <v>3.1533451022337516E+42</v>
      </c>
      <c r="AL357" s="65">
        <f t="shared" si="722"/>
        <v>2.1564372428631315E+44</v>
      </c>
      <c r="AM357" s="65">
        <f t="shared" si="671"/>
        <v>1</v>
      </c>
      <c r="AN357" s="65">
        <f t="shared" si="666"/>
        <v>1.3888888888888889E-3</v>
      </c>
      <c r="AO357" s="65">
        <f t="shared" ref="AO357:BH357" si="723">AN357+1/((FACT($B$4-1-AO$10))*(($B$5*$P357)^AO$10))</f>
        <v>1.3949863011471265E-3</v>
      </c>
      <c r="AP357" s="65">
        <f t="shared" si="723"/>
        <v>1.3950086082088746E-3</v>
      </c>
      <c r="AQ357" s="65">
        <f t="shared" si="723"/>
        <v>1.3950086734962435E-3</v>
      </c>
      <c r="AR357" s="65">
        <f t="shared" si="723"/>
        <v>1.3950086736395537E-3</v>
      </c>
      <c r="AS357" s="65">
        <f t="shared" si="723"/>
        <v>1.3950086736397634E-3</v>
      </c>
      <c r="AT357" s="65">
        <f t="shared" si="723"/>
        <v>1.3950086736397636E-3</v>
      </c>
      <c r="AU357" s="65" t="e">
        <f t="shared" si="723"/>
        <v>#NUM!</v>
      </c>
      <c r="AV357" s="65" t="e">
        <f t="shared" si="723"/>
        <v>#NUM!</v>
      </c>
      <c r="AW357" s="65" t="e">
        <f t="shared" si="723"/>
        <v>#NUM!</v>
      </c>
      <c r="AX357" s="65" t="e">
        <f t="shared" si="723"/>
        <v>#NUM!</v>
      </c>
      <c r="AY357" s="65" t="e">
        <f t="shared" si="723"/>
        <v>#NUM!</v>
      </c>
      <c r="AZ357" s="65" t="e">
        <f t="shared" si="723"/>
        <v>#NUM!</v>
      </c>
      <c r="BA357" s="65" t="e">
        <f t="shared" si="723"/>
        <v>#NUM!</v>
      </c>
      <c r="BB357" s="65" t="e">
        <f t="shared" si="723"/>
        <v>#NUM!</v>
      </c>
      <c r="BC357" s="65" t="e">
        <f t="shared" si="723"/>
        <v>#NUM!</v>
      </c>
      <c r="BD357" s="65" t="e">
        <f t="shared" si="723"/>
        <v>#NUM!</v>
      </c>
      <c r="BE357" s="65" t="e">
        <f t="shared" si="723"/>
        <v>#NUM!</v>
      </c>
      <c r="BF357" s="65" t="e">
        <f t="shared" si="723"/>
        <v>#NUM!</v>
      </c>
      <c r="BG357" s="65" t="e">
        <f t="shared" si="723"/>
        <v>#NUM!</v>
      </c>
      <c r="BH357" s="65" t="e">
        <f t="shared" si="723"/>
        <v>#NUM!</v>
      </c>
      <c r="BI357" s="5">
        <f t="shared" si="673"/>
        <v>7.8653433699406552</v>
      </c>
    </row>
    <row r="358" spans="4:61" s="1" customFormat="1">
      <c r="D358" s="5"/>
      <c r="E358" s="5"/>
      <c r="F358" s="5"/>
      <c r="G358" s="5"/>
      <c r="H358" s="5"/>
      <c r="O358" s="3"/>
      <c r="P358" s="65">
        <v>173.5</v>
      </c>
      <c r="Q358" s="65">
        <f t="shared" si="668"/>
        <v>0</v>
      </c>
      <c r="R358" s="65">
        <f t="shared" si="669"/>
        <v>1</v>
      </c>
      <c r="S358" s="65">
        <f t="shared" ref="S358:AL358" si="724">R358+(($B$5*$P358)^S$10)/FACT(S$10)</f>
        <v>1371.65</v>
      </c>
      <c r="T358" s="65">
        <f t="shared" si="724"/>
        <v>940712.36125000019</v>
      </c>
      <c r="U358" s="65">
        <f t="shared" si="724"/>
        <v>430109827.65285426</v>
      </c>
      <c r="V358" s="65">
        <f t="shared" si="724"/>
        <v>147490271796.26224</v>
      </c>
      <c r="W358" s="65">
        <f t="shared" si="724"/>
        <v>40461092472251.156</v>
      </c>
      <c r="X358" s="65">
        <f t="shared" si="724"/>
        <v>9249767568481170</v>
      </c>
      <c r="Y358" s="65">
        <f t="shared" si="724"/>
        <v>1.8124977563315704E+18</v>
      </c>
      <c r="Z358" s="65">
        <f t="shared" si="724"/>
        <v>3.1076522973109761E+20</v>
      </c>
      <c r="AA358" s="65">
        <f t="shared" si="724"/>
        <v>4.7362549905421435E+22</v>
      </c>
      <c r="AB358" s="65">
        <f t="shared" si="724"/>
        <v>6.4965154164789195E+24</v>
      </c>
      <c r="AC358" s="65">
        <f t="shared" si="724"/>
        <v>8.100902769227485E+26</v>
      </c>
      <c r="AD358" s="65">
        <f t="shared" si="724"/>
        <v>9.2597239377636795E+28</v>
      </c>
      <c r="AE358" s="65">
        <f t="shared" si="724"/>
        <v>9.7701400020617709E+30</v>
      </c>
      <c r="AF358" s="65">
        <f t="shared" si="724"/>
        <v>9.5723613912156241E+32</v>
      </c>
      <c r="AG358" s="65">
        <f t="shared" si="724"/>
        <v>8.7533520918664464E+34</v>
      </c>
      <c r="AH358" s="65">
        <f t="shared" si="724"/>
        <v>7.5041450667361955E+36</v>
      </c>
      <c r="AI358" s="65">
        <f t="shared" si="724"/>
        <v>6.0547935772995967E+38</v>
      </c>
      <c r="AJ358" s="65">
        <f t="shared" si="724"/>
        <v>4.6139630759777038E+40</v>
      </c>
      <c r="AK358" s="65">
        <f t="shared" si="724"/>
        <v>3.3309493475606106E+42</v>
      </c>
      <c r="AL358" s="65">
        <f t="shared" si="724"/>
        <v>2.2844717126421373E+44</v>
      </c>
      <c r="AM358" s="65">
        <f t="shared" si="671"/>
        <v>1</v>
      </c>
      <c r="AN358" s="65">
        <f t="shared" si="666"/>
        <v>1.3888888888888889E-3</v>
      </c>
      <c r="AO358" s="65">
        <f t="shared" ref="AO358:BH358" si="725">AN358+1/((FACT($B$4-1-AO$10))*(($B$5*$P358)^AO$10))</f>
        <v>1.3949687293538752E-3</v>
      </c>
      <c r="AP358" s="65">
        <f t="shared" si="725"/>
        <v>1.394990908029923E-3</v>
      </c>
      <c r="AQ358" s="65">
        <f t="shared" si="725"/>
        <v>1.3949909727544727E-3</v>
      </c>
      <c r="AR358" s="65">
        <f t="shared" si="725"/>
        <v>1.394990972896138E-3</v>
      </c>
      <c r="AS358" s="65">
        <f t="shared" si="725"/>
        <v>1.3949909728963447E-3</v>
      </c>
      <c r="AT358" s="65">
        <f t="shared" si="725"/>
        <v>1.3949909728963449E-3</v>
      </c>
      <c r="AU358" s="65" t="e">
        <f t="shared" si="725"/>
        <v>#NUM!</v>
      </c>
      <c r="AV358" s="65" t="e">
        <f t="shared" si="725"/>
        <v>#NUM!</v>
      </c>
      <c r="AW358" s="65" t="e">
        <f t="shared" si="725"/>
        <v>#NUM!</v>
      </c>
      <c r="AX358" s="65" t="e">
        <f t="shared" si="725"/>
        <v>#NUM!</v>
      </c>
      <c r="AY358" s="65" t="e">
        <f t="shared" si="725"/>
        <v>#NUM!</v>
      </c>
      <c r="AZ358" s="65" t="e">
        <f t="shared" si="725"/>
        <v>#NUM!</v>
      </c>
      <c r="BA358" s="65" t="e">
        <f t="shared" si="725"/>
        <v>#NUM!</v>
      </c>
      <c r="BB358" s="65" t="e">
        <f t="shared" si="725"/>
        <v>#NUM!</v>
      </c>
      <c r="BC358" s="65" t="e">
        <f t="shared" si="725"/>
        <v>#NUM!</v>
      </c>
      <c r="BD358" s="65" t="e">
        <f t="shared" si="725"/>
        <v>#NUM!</v>
      </c>
      <c r="BE358" s="65" t="e">
        <f t="shared" si="725"/>
        <v>#NUM!</v>
      </c>
      <c r="BF358" s="65" t="e">
        <f t="shared" si="725"/>
        <v>#NUM!</v>
      </c>
      <c r="BG358" s="65" t="e">
        <f t="shared" si="725"/>
        <v>#NUM!</v>
      </c>
      <c r="BH358" s="65" t="e">
        <f t="shared" si="725"/>
        <v>#NUM!</v>
      </c>
      <c r="BI358" s="5">
        <f t="shared" si="673"/>
        <v>7.8654431716079038</v>
      </c>
    </row>
    <row r="359" spans="4:61" s="1" customFormat="1">
      <c r="D359" s="5"/>
      <c r="E359" s="5"/>
      <c r="F359" s="5"/>
      <c r="G359" s="5"/>
      <c r="H359" s="5"/>
      <c r="O359" s="3"/>
      <c r="P359" s="66">
        <v>174</v>
      </c>
      <c r="Q359" s="65">
        <f t="shared" si="668"/>
        <v>0</v>
      </c>
      <c r="R359" s="65">
        <f t="shared" si="669"/>
        <v>1</v>
      </c>
      <c r="S359" s="65">
        <f t="shared" ref="S359:AL359" si="726">R359+(($B$5*$P359)^S$10)/FACT(S$10)</f>
        <v>1375.6000000000001</v>
      </c>
      <c r="T359" s="65">
        <f t="shared" si="726"/>
        <v>946138.18000000017</v>
      </c>
      <c r="U359" s="65">
        <f t="shared" si="726"/>
        <v>433836352.33600014</v>
      </c>
      <c r="V359" s="65">
        <f t="shared" si="726"/>
        <v>149196558447.04544</v>
      </c>
      <c r="W359" s="65">
        <f t="shared" si="726"/>
        <v>41047044116724.57</v>
      </c>
      <c r="X359" s="65">
        <f t="shared" si="726"/>
        <v>9410743919718106</v>
      </c>
      <c r="Y359" s="65">
        <f t="shared" si="726"/>
        <v>1.8493515046628127E+18</v>
      </c>
      <c r="Z359" s="65">
        <f t="shared" si="726"/>
        <v>3.1799717271934507E+20</v>
      </c>
      <c r="AA359" s="65">
        <f t="shared" si="726"/>
        <v>4.8604307732908479E+22</v>
      </c>
      <c r="AB359" s="65">
        <f t="shared" si="726"/>
        <v>6.6860405573365074E+24</v>
      </c>
      <c r="AC359" s="65">
        <f t="shared" si="726"/>
        <v>8.3612421043961914E+26</v>
      </c>
      <c r="AD359" s="65">
        <f t="shared" si="726"/>
        <v>9.5848266570455104E+28</v>
      </c>
      <c r="AE359" s="65">
        <f t="shared" si="726"/>
        <v>1.0142286027191784E+31</v>
      </c>
      <c r="AF359" s="65">
        <f t="shared" si="726"/>
        <v>9.9655895358076906E+32</v>
      </c>
      <c r="AG359" s="65">
        <f t="shared" si="726"/>
        <v>9.1391782368190611E+34</v>
      </c>
      <c r="AH359" s="65">
        <f t="shared" si="726"/>
        <v>7.8574714139758573E+36</v>
      </c>
      <c r="AI359" s="65">
        <f t="shared" si="726"/>
        <v>6.3581353386149929E+38</v>
      </c>
      <c r="AJ359" s="65">
        <f t="shared" si="726"/>
        <v>4.8590724836104056E+40</v>
      </c>
      <c r="AK359" s="65">
        <f t="shared" si="726"/>
        <v>3.5180023604183476E+42</v>
      </c>
      <c r="AL359" s="65">
        <f t="shared" si="726"/>
        <v>2.4197066407398594E+44</v>
      </c>
      <c r="AM359" s="65">
        <f t="shared" si="671"/>
        <v>1</v>
      </c>
      <c r="AN359" s="65">
        <f t="shared" si="666"/>
        <v>1.3888888888888889E-3</v>
      </c>
      <c r="AO359" s="65">
        <f t="shared" ref="AO359:BH359" si="727">AN359+1/((FACT($B$4-1-AO$10))*(($B$5*$P359)^AO$10))</f>
        <v>1.3949512585479413E-3</v>
      </c>
      <c r="AP359" s="65">
        <f t="shared" si="727"/>
        <v>1.3949733099434712E-3</v>
      </c>
      <c r="AQ359" s="65">
        <f t="shared" si="727"/>
        <v>1.3949733741116526E-3</v>
      </c>
      <c r="AR359" s="65">
        <f t="shared" si="727"/>
        <v>1.3949733742516966E-3</v>
      </c>
      <c r="AS359" s="65">
        <f t="shared" si="727"/>
        <v>1.3949733742519004E-3</v>
      </c>
      <c r="AT359" s="65">
        <f t="shared" si="727"/>
        <v>1.3949733742519006E-3</v>
      </c>
      <c r="AU359" s="65" t="e">
        <f t="shared" si="727"/>
        <v>#NUM!</v>
      </c>
      <c r="AV359" s="65" t="e">
        <f t="shared" si="727"/>
        <v>#NUM!</v>
      </c>
      <c r="AW359" s="65" t="e">
        <f t="shared" si="727"/>
        <v>#NUM!</v>
      </c>
      <c r="AX359" s="65" t="e">
        <f t="shared" si="727"/>
        <v>#NUM!</v>
      </c>
      <c r="AY359" s="65" t="e">
        <f t="shared" si="727"/>
        <v>#NUM!</v>
      </c>
      <c r="AZ359" s="65" t="e">
        <f t="shared" si="727"/>
        <v>#NUM!</v>
      </c>
      <c r="BA359" s="65" t="e">
        <f t="shared" si="727"/>
        <v>#NUM!</v>
      </c>
      <c r="BB359" s="65" t="e">
        <f t="shared" si="727"/>
        <v>#NUM!</v>
      </c>
      <c r="BC359" s="65" t="e">
        <f t="shared" si="727"/>
        <v>#NUM!</v>
      </c>
      <c r="BD359" s="65" t="e">
        <f t="shared" si="727"/>
        <v>#NUM!</v>
      </c>
      <c r="BE359" s="65" t="e">
        <f t="shared" si="727"/>
        <v>#NUM!</v>
      </c>
      <c r="BF359" s="65" t="e">
        <f t="shared" si="727"/>
        <v>#NUM!</v>
      </c>
      <c r="BG359" s="65" t="e">
        <f t="shared" si="727"/>
        <v>#NUM!</v>
      </c>
      <c r="BH359" s="65" t="e">
        <f t="shared" si="727"/>
        <v>#NUM!</v>
      </c>
      <c r="BI359" s="5">
        <f t="shared" si="673"/>
        <v>7.8655424001238945</v>
      </c>
    </row>
    <row r="360" spans="4:61" s="1" customFormat="1">
      <c r="D360" s="5"/>
      <c r="E360" s="5"/>
      <c r="F360" s="5"/>
      <c r="G360" s="5"/>
      <c r="H360" s="5"/>
      <c r="O360" s="3"/>
      <c r="P360" s="65">
        <v>174.5</v>
      </c>
      <c r="Q360" s="65">
        <f t="shared" si="668"/>
        <v>0</v>
      </c>
      <c r="R360" s="65">
        <f t="shared" si="669"/>
        <v>1</v>
      </c>
      <c r="S360" s="65">
        <f t="shared" ref="S360:AL360" si="728">R360+(($B$5*$P360)^S$10)/FACT(S$10)</f>
        <v>1379.55</v>
      </c>
      <c r="T360" s="65">
        <f t="shared" si="728"/>
        <v>951579.60124999995</v>
      </c>
      <c r="U360" s="65">
        <f t="shared" si="728"/>
        <v>437584339.81814575</v>
      </c>
      <c r="V360" s="65">
        <f t="shared" si="728"/>
        <v>150917607239.06854</v>
      </c>
      <c r="W360" s="65">
        <f t="shared" si="728"/>
        <v>41639764720791.398</v>
      </c>
      <c r="X360" s="65">
        <f t="shared" si="728"/>
        <v>9574048129452052</v>
      </c>
      <c r="Y360" s="65">
        <f t="shared" si="728"/>
        <v>1.8868456983009198E+18</v>
      </c>
      <c r="Z360" s="65">
        <f t="shared" si="728"/>
        <v>3.2537594986628553E+20</v>
      </c>
      <c r="AA360" s="65">
        <f t="shared" si="728"/>
        <v>4.9874920899952425E+22</v>
      </c>
      <c r="AB360" s="65">
        <f t="shared" si="728"/>
        <v>6.8805274399940758E+24</v>
      </c>
      <c r="AC360" s="65">
        <f t="shared" si="728"/>
        <v>8.629165301851945E+26</v>
      </c>
      <c r="AD360" s="65">
        <f t="shared" si="728"/>
        <v>9.9203619162218192E+28</v>
      </c>
      <c r="AE360" s="65">
        <f t="shared" si="728"/>
        <v>1.0527478666345993E+31</v>
      </c>
      <c r="AF360" s="65">
        <f t="shared" si="728"/>
        <v>1.0373773762588599E+33</v>
      </c>
      <c r="AG360" s="65">
        <f t="shared" si="728"/>
        <v>9.5408305798002814E+34</v>
      </c>
      <c r="AH360" s="65">
        <f t="shared" si="728"/>
        <v>8.2263485167851998E+36</v>
      </c>
      <c r="AI360" s="65">
        <f t="shared" si="728"/>
        <v>6.6757385603774992E+38</v>
      </c>
      <c r="AJ360" s="65">
        <f t="shared" si="728"/>
        <v>5.1164435327872519E+40</v>
      </c>
      <c r="AK360" s="65">
        <f t="shared" si="728"/>
        <v>3.7149775080646E+42</v>
      </c>
      <c r="AL360" s="65">
        <f t="shared" si="728"/>
        <v>2.5625245307912532E+44</v>
      </c>
      <c r="AM360" s="65">
        <f t="shared" si="671"/>
        <v>1</v>
      </c>
      <c r="AN360" s="65">
        <f t="shared" si="666"/>
        <v>1.3888888888888889E-3</v>
      </c>
      <c r="AO360" s="65">
        <f t="shared" ref="AO360:BH360" si="729">AN360+1/((FACT($B$4-1-AO$10))*(($B$5*$P360)^AO$10))</f>
        <v>1.3949338878612391E-3</v>
      </c>
      <c r="AP360" s="65">
        <f t="shared" si="729"/>
        <v>1.3949558130687844E-3</v>
      </c>
      <c r="AQ360" s="65">
        <f t="shared" si="729"/>
        <v>1.3949558766869559E-3</v>
      </c>
      <c r="AR360" s="65">
        <f t="shared" si="729"/>
        <v>1.3949558768254018E-3</v>
      </c>
      <c r="AS360" s="65">
        <f t="shared" si="729"/>
        <v>1.3949558768256026E-3</v>
      </c>
      <c r="AT360" s="65">
        <f t="shared" si="729"/>
        <v>1.3949558768256028E-3</v>
      </c>
      <c r="AU360" s="65" t="e">
        <f t="shared" si="729"/>
        <v>#NUM!</v>
      </c>
      <c r="AV360" s="65" t="e">
        <f t="shared" si="729"/>
        <v>#NUM!</v>
      </c>
      <c r="AW360" s="65" t="e">
        <f t="shared" si="729"/>
        <v>#NUM!</v>
      </c>
      <c r="AX360" s="65" t="e">
        <f t="shared" si="729"/>
        <v>#NUM!</v>
      </c>
      <c r="AY360" s="65" t="e">
        <f t="shared" si="729"/>
        <v>#NUM!</v>
      </c>
      <c r="AZ360" s="65" t="e">
        <f t="shared" si="729"/>
        <v>#NUM!</v>
      </c>
      <c r="BA360" s="65" t="e">
        <f t="shared" si="729"/>
        <v>#NUM!</v>
      </c>
      <c r="BB360" s="65" t="e">
        <f t="shared" si="729"/>
        <v>#NUM!</v>
      </c>
      <c r="BC360" s="65" t="e">
        <f t="shared" si="729"/>
        <v>#NUM!</v>
      </c>
      <c r="BD360" s="65" t="e">
        <f t="shared" si="729"/>
        <v>#NUM!</v>
      </c>
      <c r="BE360" s="65" t="e">
        <f t="shared" si="729"/>
        <v>#NUM!</v>
      </c>
      <c r="BF360" s="65" t="e">
        <f t="shared" si="729"/>
        <v>#NUM!</v>
      </c>
      <c r="BG360" s="65" t="e">
        <f t="shared" si="729"/>
        <v>#NUM!</v>
      </c>
      <c r="BH360" s="65" t="e">
        <f t="shared" si="729"/>
        <v>#NUM!</v>
      </c>
      <c r="BI360" s="5">
        <f t="shared" si="673"/>
        <v>7.8656410604118117</v>
      </c>
    </row>
    <row r="361" spans="4:61" s="1" customFormat="1">
      <c r="D361" s="5"/>
      <c r="E361" s="5"/>
      <c r="F361" s="5"/>
      <c r="G361" s="5"/>
      <c r="H361" s="5"/>
      <c r="O361" s="3"/>
      <c r="P361" s="66">
        <v>175</v>
      </c>
      <c r="Q361" s="65">
        <f t="shared" si="668"/>
        <v>0</v>
      </c>
      <c r="R361" s="65">
        <f t="shared" si="669"/>
        <v>1</v>
      </c>
      <c r="S361" s="65">
        <f t="shared" ref="S361:AL361" si="730">R361+(($B$5*$P361)^S$10)/FACT(S$10)</f>
        <v>1383.5</v>
      </c>
      <c r="T361" s="65">
        <f t="shared" si="730"/>
        <v>957036.625</v>
      </c>
      <c r="U361" s="65">
        <f t="shared" si="730"/>
        <v>441353851.72916669</v>
      </c>
      <c r="V361" s="65">
        <f t="shared" si="730"/>
        <v>152653503072.10675</v>
      </c>
      <c r="W361" s="65">
        <f t="shared" si="730"/>
        <v>42239312762506.516</v>
      </c>
      <c r="X361" s="65">
        <f t="shared" si="730"/>
        <v>9739707050457184</v>
      </c>
      <c r="Y361" s="65">
        <f t="shared" si="730"/>
        <v>1.9249895852451558E+18</v>
      </c>
      <c r="Z361" s="65">
        <f t="shared" si="730"/>
        <v>3.3290410916076657E+20</v>
      </c>
      <c r="AA361" s="65">
        <f t="shared" si="730"/>
        <v>5.1174974421733919E+22</v>
      </c>
      <c r="AB361" s="65">
        <f t="shared" si="730"/>
        <v>7.0800911951349715E+24</v>
      </c>
      <c r="AC361" s="65">
        <f t="shared" si="730"/>
        <v>8.9048706166204868E+26</v>
      </c>
      <c r="AD361" s="65">
        <f t="shared" si="730"/>
        <v>1.026663317842044E+29</v>
      </c>
      <c r="AE361" s="65">
        <f t="shared" si="730"/>
        <v>1.092613597246996E+31</v>
      </c>
      <c r="AF361" s="65">
        <f t="shared" si="730"/>
        <v>1.0797437629901883E+33</v>
      </c>
      <c r="AG361" s="65">
        <f t="shared" si="730"/>
        <v>9.9589101719789886E+34</v>
      </c>
      <c r="AH361" s="65">
        <f t="shared" si="730"/>
        <v>8.6114133126745147E+36</v>
      </c>
      <c r="AI361" s="65">
        <f t="shared" si="730"/>
        <v>7.0082299988002195E+38</v>
      </c>
      <c r="AJ361" s="65">
        <f t="shared" si="730"/>
        <v>5.3866518468177681E+40</v>
      </c>
      <c r="AK361" s="65">
        <f t="shared" si="730"/>
        <v>3.9223704124114159E+42</v>
      </c>
      <c r="AL361" s="65">
        <f t="shared" si="730"/>
        <v>2.7133270208123769E+44</v>
      </c>
      <c r="AM361" s="65">
        <f t="shared" si="671"/>
        <v>1</v>
      </c>
      <c r="AN361" s="65">
        <f t="shared" si="666"/>
        <v>1.3888888888888889E-3</v>
      </c>
      <c r="AO361" s="65">
        <f t="shared" ref="AO361:BH361" si="731">AN361+1/((FACT($B$4-1-AO$10))*(($B$5*$P361)^AO$10))</f>
        <v>1.3949166164356039E-3</v>
      </c>
      <c r="AP361" s="65">
        <f t="shared" si="731"/>
        <v>1.3949384165352304E-3</v>
      </c>
      <c r="AQ361" s="65">
        <f t="shared" si="731"/>
        <v>1.3949384796096598E-3</v>
      </c>
      <c r="AR361" s="65">
        <f t="shared" si="731"/>
        <v>1.3949384797465301E-3</v>
      </c>
      <c r="AS361" s="65">
        <f t="shared" si="731"/>
        <v>1.3949384797467281E-3</v>
      </c>
      <c r="AT361" s="65">
        <f t="shared" si="731"/>
        <v>1.3949384797467283E-3</v>
      </c>
      <c r="AU361" s="65" t="e">
        <f t="shared" si="731"/>
        <v>#NUM!</v>
      </c>
      <c r="AV361" s="65" t="e">
        <f t="shared" si="731"/>
        <v>#NUM!</v>
      </c>
      <c r="AW361" s="65" t="e">
        <f t="shared" si="731"/>
        <v>#NUM!</v>
      </c>
      <c r="AX361" s="65" t="e">
        <f t="shared" si="731"/>
        <v>#NUM!</v>
      </c>
      <c r="AY361" s="65" t="e">
        <f t="shared" si="731"/>
        <v>#NUM!</v>
      </c>
      <c r="AZ361" s="65" t="e">
        <f t="shared" si="731"/>
        <v>#NUM!</v>
      </c>
      <c r="BA361" s="65" t="e">
        <f t="shared" si="731"/>
        <v>#NUM!</v>
      </c>
      <c r="BB361" s="65" t="e">
        <f t="shared" si="731"/>
        <v>#NUM!</v>
      </c>
      <c r="BC361" s="65" t="e">
        <f t="shared" si="731"/>
        <v>#NUM!</v>
      </c>
      <c r="BD361" s="65" t="e">
        <f t="shared" si="731"/>
        <v>#NUM!</v>
      </c>
      <c r="BE361" s="65" t="e">
        <f t="shared" si="731"/>
        <v>#NUM!</v>
      </c>
      <c r="BF361" s="65" t="e">
        <f t="shared" si="731"/>
        <v>#NUM!</v>
      </c>
      <c r="BG361" s="65" t="e">
        <f t="shared" si="731"/>
        <v>#NUM!</v>
      </c>
      <c r="BH361" s="65" t="e">
        <f t="shared" si="731"/>
        <v>#NUM!</v>
      </c>
      <c r="BI361" s="5">
        <f t="shared" si="673"/>
        <v>7.8657391573386031</v>
      </c>
    </row>
    <row r="362" spans="4:61" s="1" customFormat="1">
      <c r="D362" s="5"/>
      <c r="E362" s="5"/>
      <c r="F362" s="5"/>
      <c r="G362" s="5"/>
      <c r="H362" s="5"/>
      <c r="O362" s="3"/>
      <c r="P362" s="65">
        <v>175.5</v>
      </c>
      <c r="Q362" s="65">
        <f t="shared" si="668"/>
        <v>0</v>
      </c>
      <c r="R362" s="65">
        <f t="shared" si="669"/>
        <v>1</v>
      </c>
      <c r="S362" s="65">
        <f t="shared" ref="S362:AL362" si="732">R362+(($B$5*$P362)^S$10)/FACT(S$10)</f>
        <v>1387.45</v>
      </c>
      <c r="T362" s="65">
        <f t="shared" si="732"/>
        <v>962509.25124999997</v>
      </c>
      <c r="U362" s="65">
        <f t="shared" si="732"/>
        <v>445144949.69893759</v>
      </c>
      <c r="V362" s="65">
        <f t="shared" si="732"/>
        <v>154404331089.37305</v>
      </c>
      <c r="W362" s="65">
        <f t="shared" si="732"/>
        <v>42845747055759.609</v>
      </c>
      <c r="X362" s="65">
        <f t="shared" si="732"/>
        <v>9907747767158934</v>
      </c>
      <c r="Y362" s="65">
        <f t="shared" si="732"/>
        <v>1.9637925200203082E+18</v>
      </c>
      <c r="Z362" s="65">
        <f t="shared" si="732"/>
        <v>3.4058423533131766E+20</v>
      </c>
      <c r="AA362" s="65">
        <f t="shared" si="732"/>
        <v>5.2505063450411675E+22</v>
      </c>
      <c r="AB362" s="65">
        <f t="shared" si="732"/>
        <v>7.2848492842252278E+24</v>
      </c>
      <c r="AC362" s="65">
        <f t="shared" si="732"/>
        <v>9.1885608972906559E+26</v>
      </c>
      <c r="AD362" s="65">
        <f t="shared" si="732"/>
        <v>1.0623951828262481E+29</v>
      </c>
      <c r="AE362" s="65">
        <f t="shared" si="732"/>
        <v>1.1338688141154957E+31</v>
      </c>
      <c r="AF362" s="65">
        <f t="shared" si="732"/>
        <v>1.1237121447969653E+33</v>
      </c>
      <c r="AG362" s="65">
        <f t="shared" si="732"/>
        <v>1.0394039074349351E+35</v>
      </c>
      <c r="AH362" s="65">
        <f t="shared" si="732"/>
        <v>9.0133268934411697E+36</v>
      </c>
      <c r="AI362" s="65">
        <f t="shared" si="732"/>
        <v>7.3562620434433502E+38</v>
      </c>
      <c r="AJ362" s="65">
        <f t="shared" si="732"/>
        <v>5.6702983089999427E+40</v>
      </c>
      <c r="AK362" s="65">
        <f t="shared" si="732"/>
        <v>4.1406999280435003E+42</v>
      </c>
      <c r="AL362" s="65">
        <f t="shared" si="732"/>
        <v>2.8725357814458253E+44</v>
      </c>
      <c r="AM362" s="65">
        <f t="shared" si="671"/>
        <v>1</v>
      </c>
      <c r="AN362" s="65">
        <f t="shared" si="666"/>
        <v>1.3888888888888889E-3</v>
      </c>
      <c r="AO362" s="65">
        <f t="shared" ref="AO362:BH362" si="733">AN362+1/((FACT($B$4-1-AO$10))*(($B$5*$P362)^AO$10))</f>
        <v>1.3948994434226502E-3</v>
      </c>
      <c r="AP362" s="65">
        <f t="shared" si="733"/>
        <v>1.3949211194821322E-3</v>
      </c>
      <c r="AQ362" s="65">
        <f t="shared" si="733"/>
        <v>1.3949211820189983E-3</v>
      </c>
      <c r="AR362" s="65">
        <f t="shared" si="733"/>
        <v>1.3949211821543156E-3</v>
      </c>
      <c r="AS362" s="65">
        <f t="shared" si="733"/>
        <v>1.3949211821545108E-3</v>
      </c>
      <c r="AT362" s="65">
        <f t="shared" si="733"/>
        <v>1.394921182154511E-3</v>
      </c>
      <c r="AU362" s="65" t="e">
        <f t="shared" si="733"/>
        <v>#NUM!</v>
      </c>
      <c r="AV362" s="65" t="e">
        <f t="shared" si="733"/>
        <v>#NUM!</v>
      </c>
      <c r="AW362" s="65" t="e">
        <f t="shared" si="733"/>
        <v>#NUM!</v>
      </c>
      <c r="AX362" s="65" t="e">
        <f t="shared" si="733"/>
        <v>#NUM!</v>
      </c>
      <c r="AY362" s="65" t="e">
        <f t="shared" si="733"/>
        <v>#NUM!</v>
      </c>
      <c r="AZ362" s="65" t="e">
        <f t="shared" si="733"/>
        <v>#NUM!</v>
      </c>
      <c r="BA362" s="65" t="e">
        <f t="shared" si="733"/>
        <v>#NUM!</v>
      </c>
      <c r="BB362" s="65" t="e">
        <f t="shared" si="733"/>
        <v>#NUM!</v>
      </c>
      <c r="BC362" s="65" t="e">
        <f t="shared" si="733"/>
        <v>#NUM!</v>
      </c>
      <c r="BD362" s="65" t="e">
        <f t="shared" si="733"/>
        <v>#NUM!</v>
      </c>
      <c r="BE362" s="65" t="e">
        <f t="shared" si="733"/>
        <v>#NUM!</v>
      </c>
      <c r="BF362" s="65" t="e">
        <f t="shared" si="733"/>
        <v>#NUM!</v>
      </c>
      <c r="BG362" s="65" t="e">
        <f t="shared" si="733"/>
        <v>#NUM!</v>
      </c>
      <c r="BH362" s="65" t="e">
        <f t="shared" si="733"/>
        <v>#NUM!</v>
      </c>
      <c r="BI362" s="5">
        <f t="shared" si="673"/>
        <v>7.8658366957158039</v>
      </c>
    </row>
    <row r="363" spans="4:61" s="1" customFormat="1">
      <c r="D363" s="5"/>
      <c r="E363" s="5"/>
      <c r="F363" s="5"/>
      <c r="G363" s="5"/>
      <c r="H363" s="5"/>
      <c r="O363" s="3"/>
      <c r="P363" s="66">
        <v>176</v>
      </c>
      <c r="Q363" s="65">
        <f t="shared" si="668"/>
        <v>0</v>
      </c>
      <c r="R363" s="65">
        <f t="shared" si="669"/>
        <v>1</v>
      </c>
      <c r="S363" s="65">
        <f t="shared" ref="S363:AL363" si="734">R363+(($B$5*$P363)^S$10)/FACT(S$10)</f>
        <v>1391.4</v>
      </c>
      <c r="T363" s="65">
        <f t="shared" si="734"/>
        <v>967997.4800000001</v>
      </c>
      <c r="U363" s="65">
        <f t="shared" si="734"/>
        <v>448957695.35733342</v>
      </c>
      <c r="V363" s="65">
        <f t="shared" si="734"/>
        <v>156170176677.51843</v>
      </c>
      <c r="W363" s="65">
        <f t="shared" si="734"/>
        <v>43459126751236.875</v>
      </c>
      <c r="X363" s="65">
        <f t="shared" si="734"/>
        <v>1.0078197596962458E+16</v>
      </c>
      <c r="Y363" s="65">
        <f t="shared" si="734"/>
        <v>2.003263964594346E+18</v>
      </c>
      <c r="Z363" s="65">
        <f t="shared" si="734"/>
        <v>3.4841895026873965E+20</v>
      </c>
      <c r="AA363" s="65">
        <f t="shared" si="734"/>
        <v>5.3865793421078025E+22</v>
      </c>
      <c r="AB363" s="65">
        <f t="shared" si="734"/>
        <v>7.4949215398424014E+24</v>
      </c>
      <c r="AC363" s="65">
        <f t="shared" si="734"/>
        <v>9.4804436788749785E+26</v>
      </c>
      <c r="AD363" s="65">
        <f t="shared" si="734"/>
        <v>1.0992637355136918E+29</v>
      </c>
      <c r="AE363" s="65">
        <f t="shared" si="734"/>
        <v>1.176557782714467E+31</v>
      </c>
      <c r="AF363" s="65">
        <f t="shared" si="734"/>
        <v>1.1693382764754396E+33</v>
      </c>
      <c r="AG363" s="65">
        <f t="shared" si="734"/>
        <v>1.0846861028984805E+35</v>
      </c>
      <c r="AH363" s="65">
        <f t="shared" si="734"/>
        <v>9.4327753482519294E+36</v>
      </c>
      <c r="AI363" s="65">
        <f t="shared" si="734"/>
        <v>7.7205136878722123E+38</v>
      </c>
      <c r="AJ363" s="65">
        <f t="shared" si="734"/>
        <v>5.9680100941984047E+40</v>
      </c>
      <c r="AK363" s="65">
        <f t="shared" si="734"/>
        <v>4.3705091602352938E+42</v>
      </c>
      <c r="AL363" s="65">
        <f t="shared" si="734"/>
        <v>3.040593453623062E+44</v>
      </c>
      <c r="AM363" s="65">
        <f t="shared" si="671"/>
        <v>1</v>
      </c>
      <c r="AN363" s="65">
        <f t="shared" si="666"/>
        <v>1.3888888888888889E-3</v>
      </c>
      <c r="AO363" s="65">
        <f t="shared" ref="AO363:BH363" si="735">AN363+1/((FACT($B$4-1-AO$10))*(($B$5*$P363)^AO$10))</f>
        <v>1.3948823679836339E-3</v>
      </c>
      <c r="AP363" s="65">
        <f t="shared" si="735"/>
        <v>1.3949039210586294E-3</v>
      </c>
      <c r="AQ363" s="65">
        <f t="shared" si="735"/>
        <v>1.3949039830640235E-3</v>
      </c>
      <c r="AR363" s="65">
        <f t="shared" si="735"/>
        <v>1.3949039831978095E-3</v>
      </c>
      <c r="AS363" s="65">
        <f t="shared" si="735"/>
        <v>1.3949039831980018E-3</v>
      </c>
      <c r="AT363" s="65">
        <f t="shared" si="735"/>
        <v>1.394903983198002E-3</v>
      </c>
      <c r="AU363" s="65" t="e">
        <f t="shared" si="735"/>
        <v>#NUM!</v>
      </c>
      <c r="AV363" s="65" t="e">
        <f t="shared" si="735"/>
        <v>#NUM!</v>
      </c>
      <c r="AW363" s="65" t="e">
        <f t="shared" si="735"/>
        <v>#NUM!</v>
      </c>
      <c r="AX363" s="65" t="e">
        <f t="shared" si="735"/>
        <v>#NUM!</v>
      </c>
      <c r="AY363" s="65" t="e">
        <f t="shared" si="735"/>
        <v>#NUM!</v>
      </c>
      <c r="AZ363" s="65" t="e">
        <f t="shared" si="735"/>
        <v>#NUM!</v>
      </c>
      <c r="BA363" s="65" t="e">
        <f t="shared" si="735"/>
        <v>#NUM!</v>
      </c>
      <c r="BB363" s="65" t="e">
        <f t="shared" si="735"/>
        <v>#NUM!</v>
      </c>
      <c r="BC363" s="65" t="e">
        <f t="shared" si="735"/>
        <v>#NUM!</v>
      </c>
      <c r="BD363" s="65" t="e">
        <f t="shared" si="735"/>
        <v>#NUM!</v>
      </c>
      <c r="BE363" s="65" t="e">
        <f t="shared" si="735"/>
        <v>#NUM!</v>
      </c>
      <c r="BF363" s="65" t="e">
        <f t="shared" si="735"/>
        <v>#NUM!</v>
      </c>
      <c r="BG363" s="65" t="e">
        <f t="shared" si="735"/>
        <v>#NUM!</v>
      </c>
      <c r="BH363" s="65" t="e">
        <f t="shared" si="735"/>
        <v>#NUM!</v>
      </c>
      <c r="BI363" s="5">
        <f t="shared" si="673"/>
        <v>7.8659336803003104</v>
      </c>
    </row>
    <row r="364" spans="4:61" s="1" customFormat="1">
      <c r="D364" s="5"/>
      <c r="E364" s="5"/>
      <c r="F364" s="5"/>
      <c r="G364" s="5"/>
      <c r="H364" s="5"/>
      <c r="O364" s="3"/>
      <c r="P364" s="65">
        <v>176.5</v>
      </c>
      <c r="Q364" s="65">
        <f t="shared" si="668"/>
        <v>0</v>
      </c>
      <c r="R364" s="65">
        <f t="shared" si="669"/>
        <v>1</v>
      </c>
      <c r="S364" s="65">
        <f t="shared" ref="S364:AL364" si="736">R364+(($B$5*$P364)^S$10)/FACT(S$10)</f>
        <v>1395.3500000000001</v>
      </c>
      <c r="T364" s="65">
        <f t="shared" si="736"/>
        <v>973501.31125000014</v>
      </c>
      <c r="U364" s="65">
        <f t="shared" si="736"/>
        <v>452792150.33422923</v>
      </c>
      <c r="V364" s="65">
        <f t="shared" si="736"/>
        <v>157951125466.63205</v>
      </c>
      <c r="W364" s="65">
        <f t="shared" si="736"/>
        <v>44079511337382.609</v>
      </c>
      <c r="X364" s="65">
        <f t="shared" si="736"/>
        <v>1.025108409158489E+16</v>
      </c>
      <c r="Y364" s="65">
        <f t="shared" si="736"/>
        <v>2.0434134893013151E+18</v>
      </c>
      <c r="Z364" s="65">
        <f t="shared" si="736"/>
        <v>3.5641091345232481E+20</v>
      </c>
      <c r="AA364" s="65">
        <f t="shared" si="736"/>
        <v>5.5257780199390316E+22</v>
      </c>
      <c r="AB364" s="65">
        <f t="shared" si="736"/>
        <v>7.7104302065841538E+24</v>
      </c>
      <c r="AC364" s="65">
        <f t="shared" si="736"/>
        <v>9.7807312772745642E+26</v>
      </c>
      <c r="AD364" s="65">
        <f t="shared" si="736"/>
        <v>1.137301754017465E+29</v>
      </c>
      <c r="AE364" s="65">
        <f t="shared" si="736"/>
        <v>1.2207260468153938E+31</v>
      </c>
      <c r="AF364" s="65">
        <f t="shared" si="736"/>
        <v>1.2166796864466552E+33</v>
      </c>
      <c r="AG364" s="65">
        <f t="shared" si="736"/>
        <v>1.1318042149732152E+35</v>
      </c>
      <c r="AH364" s="65">
        <f t="shared" si="736"/>
        <v>9.8704706336219103E+36</v>
      </c>
      <c r="AI364" s="65">
        <f t="shared" si="736"/>
        <v>8.1016915341455838E+38</v>
      </c>
      <c r="AJ364" s="65">
        <f t="shared" si="736"/>
        <v>6.2804417394281165E+40</v>
      </c>
      <c r="AK364" s="65">
        <f t="shared" si="736"/>
        <v>4.612366524481247E+42</v>
      </c>
      <c r="AL364" s="65">
        <f t="shared" si="736"/>
        <v>3.2179646272531689E+44</v>
      </c>
      <c r="AM364" s="65">
        <f t="shared" si="671"/>
        <v>1</v>
      </c>
      <c r="AN364" s="65">
        <f t="shared" si="666"/>
        <v>1.3888888888888889E-3</v>
      </c>
      <c r="AO364" s="65">
        <f t="shared" ref="AO364:BH364" si="737">AN364+1/((FACT($B$4-1-AO$10))*(($B$5*$P364)^AO$10))</f>
        <v>1.3948653892893144E-3</v>
      </c>
      <c r="AP364" s="65">
        <f t="shared" si="737"/>
        <v>1.3948868204235363E-3</v>
      </c>
      <c r="AQ364" s="65">
        <f t="shared" si="737"/>
        <v>1.3948868819034638E-3</v>
      </c>
      <c r="AR364" s="65">
        <f t="shared" si="737"/>
        <v>1.3948868820357404E-3</v>
      </c>
      <c r="AS364" s="65">
        <f t="shared" si="737"/>
        <v>1.3948868820359301E-3</v>
      </c>
      <c r="AT364" s="65">
        <f t="shared" si="737"/>
        <v>1.3948868820359303E-3</v>
      </c>
      <c r="AU364" s="65" t="e">
        <f t="shared" si="737"/>
        <v>#NUM!</v>
      </c>
      <c r="AV364" s="65" t="e">
        <f t="shared" si="737"/>
        <v>#NUM!</v>
      </c>
      <c r="AW364" s="65" t="e">
        <f t="shared" si="737"/>
        <v>#NUM!</v>
      </c>
      <c r="AX364" s="65" t="e">
        <f t="shared" si="737"/>
        <v>#NUM!</v>
      </c>
      <c r="AY364" s="65" t="e">
        <f t="shared" si="737"/>
        <v>#NUM!</v>
      </c>
      <c r="AZ364" s="65" t="e">
        <f t="shared" si="737"/>
        <v>#NUM!</v>
      </c>
      <c r="BA364" s="65" t="e">
        <f t="shared" si="737"/>
        <v>#NUM!</v>
      </c>
      <c r="BB364" s="65" t="e">
        <f t="shared" si="737"/>
        <v>#NUM!</v>
      </c>
      <c r="BC364" s="65" t="e">
        <f t="shared" si="737"/>
        <v>#NUM!</v>
      </c>
      <c r="BD364" s="65" t="e">
        <f t="shared" si="737"/>
        <v>#NUM!</v>
      </c>
      <c r="BE364" s="65" t="e">
        <f t="shared" si="737"/>
        <v>#NUM!</v>
      </c>
      <c r="BF364" s="65" t="e">
        <f t="shared" si="737"/>
        <v>#NUM!</v>
      </c>
      <c r="BG364" s="65" t="e">
        <f t="shared" si="737"/>
        <v>#NUM!</v>
      </c>
      <c r="BH364" s="65" t="e">
        <f t="shared" si="737"/>
        <v>#NUM!</v>
      </c>
      <c r="BI364" s="5">
        <f t="shared" si="673"/>
        <v>7.8660301157951489</v>
      </c>
    </row>
    <row r="365" spans="4:61" s="1" customFormat="1">
      <c r="D365" s="5"/>
      <c r="E365" s="5"/>
      <c r="F365" s="5"/>
      <c r="G365" s="5"/>
      <c r="H365" s="5"/>
      <c r="O365" s="3"/>
      <c r="P365" s="66">
        <v>177</v>
      </c>
      <c r="Q365" s="65">
        <f t="shared" si="668"/>
        <v>0</v>
      </c>
      <c r="R365" s="65">
        <f t="shared" si="669"/>
        <v>1</v>
      </c>
      <c r="S365" s="65">
        <f t="shared" ref="S365:AL365" si="738">R365+(($B$5*$P365)^S$10)/FACT(S$10)</f>
        <v>1399.3</v>
      </c>
      <c r="T365" s="65">
        <f t="shared" si="738"/>
        <v>979020.745</v>
      </c>
      <c r="U365" s="65">
        <f t="shared" si="738"/>
        <v>456648376.25949997</v>
      </c>
      <c r="V365" s="65">
        <f t="shared" si="738"/>
        <v>159747263330.24081</v>
      </c>
      <c r="W365" s="65">
        <f t="shared" si="738"/>
        <v>44706960641360.656</v>
      </c>
      <c r="X365" s="65">
        <f t="shared" si="738"/>
        <v>1.0426435038391348E+16</v>
      </c>
      <c r="Y365" s="65">
        <f t="shared" si="738"/>
        <v>2.0842507737695068E+18</v>
      </c>
      <c r="Z365" s="65">
        <f t="shared" si="738"/>
        <v>3.645628223797343E+20</v>
      </c>
      <c r="AA365" s="65">
        <f t="shared" si="738"/>
        <v>5.6681650230893138E+22</v>
      </c>
      <c r="AB365" s="65">
        <f t="shared" si="738"/>
        <v>7.9314999825633209E+24</v>
      </c>
      <c r="AC365" s="65">
        <f t="shared" si="738"/>
        <v>1.0089640885371482E+27</v>
      </c>
      <c r="AD365" s="65">
        <f t="shared" si="738"/>
        <v>1.1765428646986016E+29</v>
      </c>
      <c r="AE365" s="65">
        <f t="shared" si="738"/>
        <v>1.2664204616147088E+31</v>
      </c>
      <c r="AF365" s="65">
        <f t="shared" si="738"/>
        <v>1.2657957279009803E+33</v>
      </c>
      <c r="AG365" s="65">
        <f t="shared" si="738"/>
        <v>1.1808271632851315E+35</v>
      </c>
      <c r="AH365" s="65">
        <f t="shared" si="738"/>
        <v>1.0327151471068262E+37</v>
      </c>
      <c r="AI365" s="65">
        <f t="shared" si="738"/>
        <v>8.5005308322122052E+38</v>
      </c>
      <c r="AJ365" s="65">
        <f t="shared" si="738"/>
        <v>6.608276254801222E+40</v>
      </c>
      <c r="AK365" s="65">
        <f t="shared" si="738"/>
        <v>4.8668668491068151E+42</v>
      </c>
      <c r="AL365" s="65">
        <f t="shared" si="738"/>
        <v>3.4051368626086554E+44</v>
      </c>
      <c r="AM365" s="65">
        <f t="shared" si="671"/>
        <v>1</v>
      </c>
      <c r="AN365" s="65">
        <f t="shared" si="666"/>
        <v>1.3888888888888889E-3</v>
      </c>
      <c r="AO365" s="65">
        <f t="shared" ref="AO365:BH365" si="739">AN365+1/((FACT($B$4-1-AO$10))*(($B$5*$P365)^AO$10))</f>
        <v>1.3948485065198217E-3</v>
      </c>
      <c r="AP365" s="65">
        <f t="shared" si="739"/>
        <v>1.3948698167452059E-3</v>
      </c>
      <c r="AQ365" s="65">
        <f t="shared" si="739"/>
        <v>1.3948698777055874E-3</v>
      </c>
      <c r="AR365" s="65">
        <f t="shared" si="739"/>
        <v>1.3948698778363756E-3</v>
      </c>
      <c r="AS365" s="65">
        <f t="shared" si="739"/>
        <v>1.3948698778365627E-3</v>
      </c>
      <c r="AT365" s="65">
        <f t="shared" si="739"/>
        <v>1.394869877836563E-3</v>
      </c>
      <c r="AU365" s="65" t="e">
        <f t="shared" si="739"/>
        <v>#NUM!</v>
      </c>
      <c r="AV365" s="65" t="e">
        <f t="shared" si="739"/>
        <v>#NUM!</v>
      </c>
      <c r="AW365" s="65" t="e">
        <f t="shared" si="739"/>
        <v>#NUM!</v>
      </c>
      <c r="AX365" s="65" t="e">
        <f t="shared" si="739"/>
        <v>#NUM!</v>
      </c>
      <c r="AY365" s="65" t="e">
        <f t="shared" si="739"/>
        <v>#NUM!</v>
      </c>
      <c r="AZ365" s="65" t="e">
        <f t="shared" si="739"/>
        <v>#NUM!</v>
      </c>
      <c r="BA365" s="65" t="e">
        <f t="shared" si="739"/>
        <v>#NUM!</v>
      </c>
      <c r="BB365" s="65" t="e">
        <f t="shared" si="739"/>
        <v>#NUM!</v>
      </c>
      <c r="BC365" s="65" t="e">
        <f t="shared" si="739"/>
        <v>#NUM!</v>
      </c>
      <c r="BD365" s="65" t="e">
        <f t="shared" si="739"/>
        <v>#NUM!</v>
      </c>
      <c r="BE365" s="65" t="e">
        <f t="shared" si="739"/>
        <v>#NUM!</v>
      </c>
      <c r="BF365" s="65" t="e">
        <f t="shared" si="739"/>
        <v>#NUM!</v>
      </c>
      <c r="BG365" s="65" t="e">
        <f t="shared" si="739"/>
        <v>#NUM!</v>
      </c>
      <c r="BH365" s="65" t="e">
        <f t="shared" si="739"/>
        <v>#NUM!</v>
      </c>
      <c r="BI365" s="5">
        <f t="shared" si="673"/>
        <v>7.8661260068502532</v>
      </c>
    </row>
    <row r="366" spans="4:61" s="1" customFormat="1">
      <c r="D366" s="5"/>
      <c r="E366" s="5"/>
      <c r="F366" s="5"/>
      <c r="G366" s="5"/>
      <c r="H366" s="5"/>
      <c r="O366" s="3"/>
      <c r="P366" s="65">
        <v>177.5</v>
      </c>
      <c r="Q366" s="65">
        <f t="shared" si="668"/>
        <v>0</v>
      </c>
      <c r="R366" s="65">
        <f t="shared" si="669"/>
        <v>1</v>
      </c>
      <c r="S366" s="65">
        <f t="shared" ref="S366:AL366" si="740">R366+(($B$5*$P366)^S$10)/FACT(S$10)</f>
        <v>1403.25</v>
      </c>
      <c r="T366" s="65">
        <f t="shared" si="740"/>
        <v>984555.78125</v>
      </c>
      <c r="U366" s="65">
        <f t="shared" si="740"/>
        <v>460526434.76302081</v>
      </c>
      <c r="V366" s="65">
        <f t="shared" si="740"/>
        <v>161558676385.31006</v>
      </c>
      <c r="W366" s="65">
        <f t="shared" si="740"/>
        <v>45341534830016.227</v>
      </c>
      <c r="X366" s="65">
        <f t="shared" si="740"/>
        <v>1.060427846173484E+16</v>
      </c>
      <c r="Y366" s="65">
        <f t="shared" si="740"/>
        <v>2.1257856078549194E+18</v>
      </c>
      <c r="Z366" s="65">
        <f t="shared" si="740"/>
        <v>3.7287741300055409E+20</v>
      </c>
      <c r="AA366" s="65">
        <f t="shared" si="740"/>
        <v>5.8138040692046366E+22</v>
      </c>
      <c r="AB366" s="65">
        <f t="shared" si="740"/>
        <v>8.1582580614962463E+24</v>
      </c>
      <c r="AC366" s="65">
        <f t="shared" si="740"/>
        <v>1.0407394670771952E+27</v>
      </c>
      <c r="AD366" s="65">
        <f t="shared" si="740"/>
        <v>1.2170215616226585E+29</v>
      </c>
      <c r="AE366" s="65">
        <f t="shared" si="740"/>
        <v>1.3136892276225982E+31</v>
      </c>
      <c r="AF366" s="65">
        <f t="shared" si="740"/>
        <v>1.3167476312661789E+33</v>
      </c>
      <c r="AG366" s="65">
        <f t="shared" si="740"/>
        <v>1.2318262488117697E+35</v>
      </c>
      <c r="AH366" s="65">
        <f t="shared" si="740"/>
        <v>1.0803584273236641E+37</v>
      </c>
      <c r="AI366" s="65">
        <f t="shared" si="740"/>
        <v>8.9177965553243957E+38</v>
      </c>
      <c r="AJ366" s="65">
        <f t="shared" si="740"/>
        <v>6.9522262762377831E+40</v>
      </c>
      <c r="AK366" s="65">
        <f t="shared" si="740"/>
        <v>5.1346325225820598E+42</v>
      </c>
      <c r="AL366" s="65">
        <f t="shared" si="740"/>
        <v>3.6026217561418954E+44</v>
      </c>
      <c r="AM366" s="65">
        <f t="shared" si="671"/>
        <v>1</v>
      </c>
      <c r="AN366" s="65">
        <f t="shared" si="666"/>
        <v>1.3888888888888889E-3</v>
      </c>
      <c r="AO366" s="65">
        <f t="shared" ref="AO366:BH366" si="741">AN366+1/((FACT($B$4-1-AO$10))*(($B$5*$P366)^AO$10))</f>
        <v>1.3948317188645233E-3</v>
      </c>
      <c r="AP366" s="65">
        <f t="shared" si="741"/>
        <v>1.3948529092013948E-3</v>
      </c>
      <c r="AQ366" s="65">
        <f t="shared" si="741"/>
        <v>1.394852969648068E-3</v>
      </c>
      <c r="AR366" s="65">
        <f t="shared" si="741"/>
        <v>1.3948529697773888E-3</v>
      </c>
      <c r="AS366" s="65">
        <f t="shared" si="741"/>
        <v>1.3948529697775734E-3</v>
      </c>
      <c r="AT366" s="65">
        <f t="shared" si="741"/>
        <v>1.3948529697775736E-3</v>
      </c>
      <c r="AU366" s="65" t="e">
        <f t="shared" si="741"/>
        <v>#NUM!</v>
      </c>
      <c r="AV366" s="65" t="e">
        <f t="shared" si="741"/>
        <v>#NUM!</v>
      </c>
      <c r="AW366" s="65" t="e">
        <f t="shared" si="741"/>
        <v>#NUM!</v>
      </c>
      <c r="AX366" s="65" t="e">
        <f t="shared" si="741"/>
        <v>#NUM!</v>
      </c>
      <c r="AY366" s="65" t="e">
        <f t="shared" si="741"/>
        <v>#NUM!</v>
      </c>
      <c r="AZ366" s="65" t="e">
        <f t="shared" si="741"/>
        <v>#NUM!</v>
      </c>
      <c r="BA366" s="65" t="e">
        <f t="shared" si="741"/>
        <v>#NUM!</v>
      </c>
      <c r="BB366" s="65" t="e">
        <f t="shared" si="741"/>
        <v>#NUM!</v>
      </c>
      <c r="BC366" s="65" t="e">
        <f t="shared" si="741"/>
        <v>#NUM!</v>
      </c>
      <c r="BD366" s="65" t="e">
        <f t="shared" si="741"/>
        <v>#NUM!</v>
      </c>
      <c r="BE366" s="65" t="e">
        <f t="shared" si="741"/>
        <v>#NUM!</v>
      </c>
      <c r="BF366" s="65" t="e">
        <f t="shared" si="741"/>
        <v>#NUM!</v>
      </c>
      <c r="BG366" s="65" t="e">
        <f t="shared" si="741"/>
        <v>#NUM!</v>
      </c>
      <c r="BH366" s="65" t="e">
        <f t="shared" si="741"/>
        <v>#NUM!</v>
      </c>
      <c r="BI366" s="5">
        <f t="shared" si="673"/>
        <v>7.8662213580631937</v>
      </c>
    </row>
    <row r="367" spans="4:61" s="1" customFormat="1">
      <c r="D367" s="5"/>
      <c r="E367" s="5"/>
      <c r="F367" s="5"/>
      <c r="G367" s="5"/>
      <c r="H367" s="5"/>
      <c r="O367" s="3"/>
      <c r="P367" s="66">
        <v>178</v>
      </c>
      <c r="Q367" s="65">
        <f t="shared" si="668"/>
        <v>0</v>
      </c>
      <c r="R367" s="65">
        <f t="shared" si="669"/>
        <v>1</v>
      </c>
      <c r="S367" s="65">
        <f t="shared" ref="S367:AL367" si="742">R367+(($B$5*$P367)^S$10)/FACT(S$10)</f>
        <v>1407.2</v>
      </c>
      <c r="T367" s="65">
        <f t="shared" si="742"/>
        <v>990106.42</v>
      </c>
      <c r="U367" s="65">
        <f t="shared" si="742"/>
        <v>464426387.47466677</v>
      </c>
      <c r="V367" s="65">
        <f t="shared" si="742"/>
        <v>163385450992.24277</v>
      </c>
      <c r="W367" s="65">
        <f t="shared" si="742"/>
        <v>45983294410837.219</v>
      </c>
      <c r="X367" s="65">
        <f t="shared" si="742"/>
        <v>1.078464262429984E+16</v>
      </c>
      <c r="Y367" s="65">
        <f t="shared" si="742"/>
        <v>2.1680278925800023E+18</v>
      </c>
      <c r="Z367" s="65">
        <f t="shared" si="742"/>
        <v>3.8135746015354356E+20</v>
      </c>
      <c r="AA367" s="65">
        <f t="shared" si="742"/>
        <v>5.9627599642972085E+22</v>
      </c>
      <c r="AB367" s="65">
        <f t="shared" si="742"/>
        <v>8.3908341753909176E+24</v>
      </c>
      <c r="AC367" s="65">
        <f t="shared" si="742"/>
        <v>1.0734219875223691E+27</v>
      </c>
      <c r="AD367" s="65">
        <f t="shared" si="742"/>
        <v>1.2587732264056577E+29</v>
      </c>
      <c r="AE367" s="65">
        <f t="shared" si="742"/>
        <v>1.3625819253279767E+31</v>
      </c>
      <c r="AF367" s="65">
        <f t="shared" si="742"/>
        <v>1.3695985580293403E+33</v>
      </c>
      <c r="AG367" s="65">
        <f t="shared" si="742"/>
        <v>1.2848752290915578E+35</v>
      </c>
      <c r="AH367" s="65">
        <f t="shared" si="742"/>
        <v>1.1300564099318777E+37</v>
      </c>
      <c r="AI367" s="65">
        <f t="shared" si="742"/>
        <v>9.3542845126091964E+38</v>
      </c>
      <c r="AJ367" s="65">
        <f t="shared" si="742"/>
        <v>7.3130352613852196E+40</v>
      </c>
      <c r="AK367" s="65">
        <f t="shared" si="742"/>
        <v>5.4163146872157401E+42</v>
      </c>
      <c r="AL367" s="65">
        <f t="shared" si="742"/>
        <v>3.8109560525307444E+44</v>
      </c>
      <c r="AM367" s="65">
        <f t="shared" si="671"/>
        <v>1</v>
      </c>
      <c r="AN367" s="65">
        <f t="shared" si="666"/>
        <v>1.3888888888888889E-3</v>
      </c>
      <c r="AO367" s="65">
        <f t="shared" ref="AO367:BH367" si="743">AN367+1/((FACT($B$4-1-AO$10))*(($B$5*$P367)^AO$10))</f>
        <v>1.3948150255218951E-3</v>
      </c>
      <c r="AP367" s="65">
        <f t="shared" si="743"/>
        <v>1.3948360969791309E-3</v>
      </c>
      <c r="AQ367" s="65">
        <f t="shared" si="743"/>
        <v>1.3948361569178515E-3</v>
      </c>
      <c r="AR367" s="65">
        <f t="shared" si="743"/>
        <v>1.3948361570457254E-3</v>
      </c>
      <c r="AS367" s="65">
        <f t="shared" si="743"/>
        <v>1.3948361570459073E-3</v>
      </c>
      <c r="AT367" s="65">
        <f t="shared" si="743"/>
        <v>1.3948361570459075E-3</v>
      </c>
      <c r="AU367" s="65" t="e">
        <f t="shared" si="743"/>
        <v>#NUM!</v>
      </c>
      <c r="AV367" s="65" t="e">
        <f t="shared" si="743"/>
        <v>#NUM!</v>
      </c>
      <c r="AW367" s="65" t="e">
        <f t="shared" si="743"/>
        <v>#NUM!</v>
      </c>
      <c r="AX367" s="65" t="e">
        <f t="shared" si="743"/>
        <v>#NUM!</v>
      </c>
      <c r="AY367" s="65" t="e">
        <f t="shared" si="743"/>
        <v>#NUM!</v>
      </c>
      <c r="AZ367" s="65" t="e">
        <f t="shared" si="743"/>
        <v>#NUM!</v>
      </c>
      <c r="BA367" s="65" t="e">
        <f t="shared" si="743"/>
        <v>#NUM!</v>
      </c>
      <c r="BB367" s="65" t="e">
        <f t="shared" si="743"/>
        <v>#NUM!</v>
      </c>
      <c r="BC367" s="65" t="e">
        <f t="shared" si="743"/>
        <v>#NUM!</v>
      </c>
      <c r="BD367" s="65" t="e">
        <f t="shared" si="743"/>
        <v>#NUM!</v>
      </c>
      <c r="BE367" s="65" t="e">
        <f t="shared" si="743"/>
        <v>#NUM!</v>
      </c>
      <c r="BF367" s="65" t="e">
        <f t="shared" si="743"/>
        <v>#NUM!</v>
      </c>
      <c r="BG367" s="65" t="e">
        <f t="shared" si="743"/>
        <v>#NUM!</v>
      </c>
      <c r="BH367" s="65" t="e">
        <f t="shared" si="743"/>
        <v>#NUM!</v>
      </c>
      <c r="BI367" s="5">
        <f t="shared" si="673"/>
        <v>7.8663161739799223</v>
      </c>
    </row>
    <row r="368" spans="4:61" s="1" customFormat="1">
      <c r="D368" s="5"/>
      <c r="E368" s="5"/>
      <c r="F368" s="5"/>
      <c r="G368" s="5"/>
      <c r="H368" s="5"/>
      <c r="O368" s="3"/>
      <c r="P368" s="65">
        <v>178.5</v>
      </c>
      <c r="Q368" s="65">
        <f t="shared" si="668"/>
        <v>0</v>
      </c>
      <c r="R368" s="65">
        <f t="shared" si="669"/>
        <v>1</v>
      </c>
      <c r="S368" s="65">
        <f t="shared" ref="S368:AL368" si="744">R368+(($B$5*$P368)^S$10)/FACT(S$10)</f>
        <v>1411.15</v>
      </c>
      <c r="T368" s="65">
        <f t="shared" si="744"/>
        <v>995672.66125000012</v>
      </c>
      <c r="U368" s="65">
        <f t="shared" si="744"/>
        <v>468348296.02431256</v>
      </c>
      <c r="V368" s="65">
        <f t="shared" si="744"/>
        <v>165227673754.88</v>
      </c>
      <c r="W368" s="65">
        <f t="shared" si="744"/>
        <v>46632300232915.953</v>
      </c>
      <c r="X368" s="65">
        <f t="shared" si="744"/>
        <v>1.0967556028449746E+16</v>
      </c>
      <c r="Y368" s="65">
        <f t="shared" si="744"/>
        <v>2.2109876410777303E+18</v>
      </c>
      <c r="Z368" s="65">
        <f t="shared" si="744"/>
        <v>3.9000577800760813E+20</v>
      </c>
      <c r="AA368" s="65">
        <f t="shared" si="744"/>
        <v>6.1150986181936815E+22</v>
      </c>
      <c r="AB368" s="65">
        <f t="shared" si="744"/>
        <v>8.6293606378420147E+24</v>
      </c>
      <c r="AC368" s="65">
        <f t="shared" si="744"/>
        <v>1.1070348915731562E+27</v>
      </c>
      <c r="AD368" s="65">
        <f t="shared" si="744"/>
        <v>1.3018341484560929E+29</v>
      </c>
      <c r="AE368" s="65">
        <f t="shared" si="744"/>
        <v>1.4131495506552076E+31</v>
      </c>
      <c r="AF368" s="65">
        <f t="shared" si="744"/>
        <v>1.4244136559436859E+33</v>
      </c>
      <c r="AG368" s="65">
        <f t="shared" si="744"/>
        <v>1.3400503955863864E+35</v>
      </c>
      <c r="AH368" s="65">
        <f t="shared" si="744"/>
        <v>1.181891564060147E+37</v>
      </c>
      <c r="AI368" s="65">
        <f t="shared" si="744"/>
        <v>9.8108224999710431E+38</v>
      </c>
      <c r="AJ368" s="65">
        <f t="shared" si="744"/>
        <v>7.6914787302376147E+40</v>
      </c>
      <c r="AK368" s="65">
        <f t="shared" si="744"/>
        <v>5.7125944809661816E+42</v>
      </c>
      <c r="AL368" s="65">
        <f t="shared" si="744"/>
        <v>4.0307028048196701E+44</v>
      </c>
      <c r="AM368" s="65">
        <f t="shared" si="671"/>
        <v>1</v>
      </c>
      <c r="AN368" s="65">
        <f t="shared" si="666"/>
        <v>1.3888888888888889E-3</v>
      </c>
      <c r="AO368" s="65">
        <f t="shared" ref="AO368:BH368" si="745">AN368+1/((FACT($B$4-1-AO$10))*(($B$5*$P368)^AO$10))</f>
        <v>1.3947984256993937E-3</v>
      </c>
      <c r="AP368" s="65">
        <f t="shared" si="745"/>
        <v>1.3948193792745825E-3</v>
      </c>
      <c r="AQ368" s="65">
        <f t="shared" si="745"/>
        <v>1.3948194387110259E-3</v>
      </c>
      <c r="AR368" s="65">
        <f t="shared" si="745"/>
        <v>1.3948194388374729E-3</v>
      </c>
      <c r="AS368" s="65">
        <f t="shared" si="745"/>
        <v>1.3948194388376522E-3</v>
      </c>
      <c r="AT368" s="65">
        <f t="shared" si="745"/>
        <v>1.3948194388376525E-3</v>
      </c>
      <c r="AU368" s="65" t="e">
        <f t="shared" si="745"/>
        <v>#NUM!</v>
      </c>
      <c r="AV368" s="65" t="e">
        <f t="shared" si="745"/>
        <v>#NUM!</v>
      </c>
      <c r="AW368" s="65" t="e">
        <f t="shared" si="745"/>
        <v>#NUM!</v>
      </c>
      <c r="AX368" s="65" t="e">
        <f t="shared" si="745"/>
        <v>#NUM!</v>
      </c>
      <c r="AY368" s="65" t="e">
        <f t="shared" si="745"/>
        <v>#NUM!</v>
      </c>
      <c r="AZ368" s="65" t="e">
        <f t="shared" si="745"/>
        <v>#NUM!</v>
      </c>
      <c r="BA368" s="65" t="e">
        <f t="shared" si="745"/>
        <v>#NUM!</v>
      </c>
      <c r="BB368" s="65" t="e">
        <f t="shared" si="745"/>
        <v>#NUM!</v>
      </c>
      <c r="BC368" s="65" t="e">
        <f t="shared" si="745"/>
        <v>#NUM!</v>
      </c>
      <c r="BD368" s="65" t="e">
        <f t="shared" si="745"/>
        <v>#NUM!</v>
      </c>
      <c r="BE368" s="65" t="e">
        <f t="shared" si="745"/>
        <v>#NUM!</v>
      </c>
      <c r="BF368" s="65" t="e">
        <f t="shared" si="745"/>
        <v>#NUM!</v>
      </c>
      <c r="BG368" s="65" t="e">
        <f t="shared" si="745"/>
        <v>#NUM!</v>
      </c>
      <c r="BH368" s="65" t="e">
        <f t="shared" si="745"/>
        <v>#NUM!</v>
      </c>
      <c r="BI368" s="5">
        <f t="shared" si="673"/>
        <v>7.8664104590954977</v>
      </c>
    </row>
    <row r="369" spans="4:61" s="1" customFormat="1">
      <c r="D369" s="5"/>
      <c r="E369" s="5"/>
      <c r="F369" s="5"/>
      <c r="G369" s="5"/>
      <c r="H369" s="5"/>
      <c r="O369" s="3"/>
      <c r="P369" s="66">
        <v>179</v>
      </c>
      <c r="Q369" s="65">
        <f t="shared" si="668"/>
        <v>0</v>
      </c>
      <c r="R369" s="65">
        <f t="shared" si="669"/>
        <v>1</v>
      </c>
      <c r="S369" s="65">
        <f t="shared" ref="S369:AL369" si="746">R369+(($B$5*$P369)^S$10)/FACT(S$10)</f>
        <v>1415.1000000000001</v>
      </c>
      <c r="T369" s="65">
        <f t="shared" si="746"/>
        <v>1001254.5050000001</v>
      </c>
      <c r="U369" s="65">
        <f t="shared" si="746"/>
        <v>472292222.04183346</v>
      </c>
      <c r="V369" s="65">
        <f t="shared" si="746"/>
        <v>167085431520.50089</v>
      </c>
      <c r="W369" s="65">
        <f t="shared" si="746"/>
        <v>47288613487910.695</v>
      </c>
      <c r="X369" s="65">
        <f t="shared" si="746"/>
        <v>1.1153047417578138E+16</v>
      </c>
      <c r="Y369" s="65">
        <f t="shared" si="746"/>
        <v>2.2546749795410061E+18</v>
      </c>
      <c r="Z369" s="65">
        <f t="shared" si="746"/>
        <v>3.9882522050650846E+20</v>
      </c>
      <c r="AA369" s="65">
        <f t="shared" si="746"/>
        <v>6.270887060158259E+22</v>
      </c>
      <c r="AB369" s="65">
        <f t="shared" si="746"/>
        <v>8.8739723879395515E+24</v>
      </c>
      <c r="AC369" s="65">
        <f t="shared" si="746"/>
        <v>1.1416019487395415E+27</v>
      </c>
      <c r="AD369" s="65">
        <f t="shared" si="746"/>
        <v>1.3462415456197291E+29</v>
      </c>
      <c r="AE369" s="65">
        <f t="shared" si="746"/>
        <v>1.4654445512282997E+31</v>
      </c>
      <c r="AF369" s="65">
        <f t="shared" si="746"/>
        <v>1.4812601156518047E+33</v>
      </c>
      <c r="AG369" s="65">
        <f t="shared" si="746"/>
        <v>1.3974306532527166E+35</v>
      </c>
      <c r="AH369" s="65">
        <f t="shared" si="746"/>
        <v>1.2359494237007986E+37</v>
      </c>
      <c r="AI369" s="65">
        <f t="shared" si="746"/>
        <v>1.0288271490532742E+39</v>
      </c>
      <c r="AJ369" s="65">
        <f t="shared" si="746"/>
        <v>8.0883655519924507E+40</v>
      </c>
      <c r="AK369" s="65">
        <f t="shared" si="746"/>
        <v>6.0241843291646104E+42</v>
      </c>
      <c r="AL369" s="65">
        <f t="shared" si="746"/>
        <v>4.2624525845921201E+44</v>
      </c>
      <c r="AM369" s="65">
        <f t="shared" si="671"/>
        <v>1</v>
      </c>
      <c r="AN369" s="65">
        <f t="shared" si="666"/>
        <v>1.3888888888888889E-3</v>
      </c>
      <c r="AO369" s="65">
        <f t="shared" ref="AO369:BH369" si="747">AN369+1/((FACT($B$4-1-AO$10))*(($B$5*$P369)^AO$10))</f>
        <v>1.3947819186133309E-3</v>
      </c>
      <c r="AP369" s="65">
        <f t="shared" si="747"/>
        <v>1.3948027552929307E-3</v>
      </c>
      <c r="AQ369" s="65">
        <f t="shared" si="747"/>
        <v>1.3948028142326933E-3</v>
      </c>
      <c r="AR369" s="65">
        <f t="shared" si="747"/>
        <v>1.3948028143577335E-3</v>
      </c>
      <c r="AS369" s="65">
        <f t="shared" si="747"/>
        <v>1.3948028143579104E-3</v>
      </c>
      <c r="AT369" s="65">
        <f t="shared" si="747"/>
        <v>1.3948028143579106E-3</v>
      </c>
      <c r="AU369" s="65" t="e">
        <f t="shared" si="747"/>
        <v>#NUM!</v>
      </c>
      <c r="AV369" s="65" t="e">
        <f t="shared" si="747"/>
        <v>#NUM!</v>
      </c>
      <c r="AW369" s="65" t="e">
        <f t="shared" si="747"/>
        <v>#NUM!</v>
      </c>
      <c r="AX369" s="65" t="e">
        <f t="shared" si="747"/>
        <v>#NUM!</v>
      </c>
      <c r="AY369" s="65" t="e">
        <f t="shared" si="747"/>
        <v>#NUM!</v>
      </c>
      <c r="AZ369" s="65" t="e">
        <f t="shared" si="747"/>
        <v>#NUM!</v>
      </c>
      <c r="BA369" s="65" t="e">
        <f t="shared" si="747"/>
        <v>#NUM!</v>
      </c>
      <c r="BB369" s="65" t="e">
        <f t="shared" si="747"/>
        <v>#NUM!</v>
      </c>
      <c r="BC369" s="65" t="e">
        <f t="shared" si="747"/>
        <v>#NUM!</v>
      </c>
      <c r="BD369" s="65" t="e">
        <f t="shared" si="747"/>
        <v>#NUM!</v>
      </c>
      <c r="BE369" s="65" t="e">
        <f t="shared" si="747"/>
        <v>#NUM!</v>
      </c>
      <c r="BF369" s="65" t="e">
        <f t="shared" si="747"/>
        <v>#NUM!</v>
      </c>
      <c r="BG369" s="65" t="e">
        <f t="shared" si="747"/>
        <v>#NUM!</v>
      </c>
      <c r="BH369" s="65" t="e">
        <f t="shared" si="747"/>
        <v>#NUM!</v>
      </c>
      <c r="BI369" s="5">
        <f t="shared" si="673"/>
        <v>7.8665042178547804</v>
      </c>
    </row>
    <row r="370" spans="4:61" s="1" customFormat="1">
      <c r="D370" s="5"/>
      <c r="E370" s="5"/>
      <c r="F370" s="5"/>
      <c r="G370" s="5"/>
      <c r="H370" s="5"/>
      <c r="O370" s="3"/>
      <c r="P370" s="65">
        <v>179.5</v>
      </c>
      <c r="Q370" s="65">
        <f t="shared" si="668"/>
        <v>0</v>
      </c>
      <c r="R370" s="65">
        <f t="shared" si="669"/>
        <v>1</v>
      </c>
      <c r="S370" s="65">
        <f t="shared" ref="S370:AL370" si="748">R370+(($B$5*$P370)^S$10)/FACT(S$10)</f>
        <v>1419.05</v>
      </c>
      <c r="T370" s="65">
        <f t="shared" si="748"/>
        <v>1006851.9512499999</v>
      </c>
      <c r="U370" s="65">
        <f t="shared" si="748"/>
        <v>476258227.15710413</v>
      </c>
      <c r="V370" s="65">
        <f t="shared" si="748"/>
        <v>168958811379.82245</v>
      </c>
      <c r="W370" s="65">
        <f t="shared" si="748"/>
        <v>47952295711007.234</v>
      </c>
      <c r="X370" s="65">
        <f t="shared" si="748"/>
        <v>1.1341145777463784E+16</v>
      </c>
      <c r="Y370" s="65">
        <f t="shared" si="748"/>
        <v>2.2991001481773957E+18</v>
      </c>
      <c r="Z370" s="65">
        <f t="shared" si="748"/>
        <v>4.0781868181733029E+20</v>
      </c>
      <c r="AA370" s="65">
        <f t="shared" si="748"/>
        <v>6.4301934546922028E+22</v>
      </c>
      <c r="AB370" s="65">
        <f t="shared" si="748"/>
        <v>9.1248070347980928E+24</v>
      </c>
      <c r="AC370" s="65">
        <f t="shared" si="748"/>
        <v>1.1771474667994502E+27</v>
      </c>
      <c r="AD370" s="65">
        <f t="shared" si="748"/>
        <v>1.3920335852340484E+29</v>
      </c>
      <c r="AE370" s="65">
        <f t="shared" si="748"/>
        <v>1.5195208634586427E+31</v>
      </c>
      <c r="AF370" s="65">
        <f t="shared" si="748"/>
        <v>1.5402072287575267E+33</v>
      </c>
      <c r="AG370" s="65">
        <f t="shared" si="748"/>
        <v>1.457097602377799E+35</v>
      </c>
      <c r="AH370" s="65">
        <f t="shared" si="748"/>
        <v>1.292318692551554E+37</v>
      </c>
      <c r="AI370" s="65">
        <f t="shared" si="748"/>
        <v>1.0787526865856406E+39</v>
      </c>
      <c r="AJ370" s="65">
        <f t="shared" si="748"/>
        <v>8.504539279731009E+40</v>
      </c>
      <c r="AK370" s="65">
        <f t="shared" si="748"/>
        <v>6.3518292880085118E+42</v>
      </c>
      <c r="AL370" s="65">
        <f t="shared" si="748"/>
        <v>4.5068247441822068E+44</v>
      </c>
      <c r="AM370" s="65">
        <f t="shared" si="671"/>
        <v>1</v>
      </c>
      <c r="AN370" s="65">
        <f t="shared" si="666"/>
        <v>1.3888888888888889E-3</v>
      </c>
      <c r="AO370" s="65">
        <f t="shared" ref="AO370:BH370" si="749">AN370+1/((FACT($B$4-1-AO$10))*(($B$5*$P370)^AO$10))</f>
        <v>1.3947655034887503E-3</v>
      </c>
      <c r="AP370" s="65">
        <f t="shared" si="749"/>
        <v>1.3947862242482435E-3</v>
      </c>
      <c r="AQ370" s="65">
        <f t="shared" si="749"/>
        <v>1.3947862826968441E-3</v>
      </c>
      <c r="AR370" s="65">
        <f t="shared" si="749"/>
        <v>1.3947862828204969E-3</v>
      </c>
      <c r="AS370" s="65">
        <f t="shared" si="749"/>
        <v>1.3947862828206713E-3</v>
      </c>
      <c r="AT370" s="65">
        <f t="shared" si="749"/>
        <v>1.3947862828206715E-3</v>
      </c>
      <c r="AU370" s="65" t="e">
        <f t="shared" si="749"/>
        <v>#NUM!</v>
      </c>
      <c r="AV370" s="65" t="e">
        <f t="shared" si="749"/>
        <v>#NUM!</v>
      </c>
      <c r="AW370" s="65" t="e">
        <f t="shared" si="749"/>
        <v>#NUM!</v>
      </c>
      <c r="AX370" s="65" t="e">
        <f t="shared" si="749"/>
        <v>#NUM!</v>
      </c>
      <c r="AY370" s="65" t="e">
        <f t="shared" si="749"/>
        <v>#NUM!</v>
      </c>
      <c r="AZ370" s="65" t="e">
        <f t="shared" si="749"/>
        <v>#NUM!</v>
      </c>
      <c r="BA370" s="65" t="e">
        <f t="shared" si="749"/>
        <v>#NUM!</v>
      </c>
      <c r="BB370" s="65" t="e">
        <f t="shared" si="749"/>
        <v>#NUM!</v>
      </c>
      <c r="BC370" s="65" t="e">
        <f t="shared" si="749"/>
        <v>#NUM!</v>
      </c>
      <c r="BD370" s="65" t="e">
        <f t="shared" si="749"/>
        <v>#NUM!</v>
      </c>
      <c r="BE370" s="65" t="e">
        <f t="shared" si="749"/>
        <v>#NUM!</v>
      </c>
      <c r="BF370" s="65" t="e">
        <f t="shared" si="749"/>
        <v>#NUM!</v>
      </c>
      <c r="BG370" s="65" t="e">
        <f t="shared" si="749"/>
        <v>#NUM!</v>
      </c>
      <c r="BH370" s="65" t="e">
        <f t="shared" si="749"/>
        <v>#NUM!</v>
      </c>
      <c r="BI370" s="5">
        <f t="shared" si="673"/>
        <v>7.8665974546531494</v>
      </c>
    </row>
    <row r="371" spans="4:61" s="1" customFormat="1">
      <c r="D371" s="5"/>
      <c r="E371" s="5"/>
      <c r="F371" s="5"/>
      <c r="G371" s="5"/>
      <c r="H371" s="5"/>
      <c r="O371" s="3"/>
      <c r="P371" s="66">
        <v>180</v>
      </c>
      <c r="Q371" s="65">
        <f t="shared" si="668"/>
        <v>0</v>
      </c>
      <c r="R371" s="65">
        <f t="shared" si="669"/>
        <v>1</v>
      </c>
      <c r="S371" s="65">
        <f t="shared" ref="S371:AL371" si="750">R371+(($B$5*$P371)^S$10)/FACT(S$10)</f>
        <v>1423</v>
      </c>
      <c r="T371" s="65">
        <f t="shared" si="750"/>
        <v>1012465</v>
      </c>
      <c r="U371" s="65">
        <f t="shared" si="750"/>
        <v>480246373</v>
      </c>
      <c r="V371" s="65">
        <f t="shared" si="750"/>
        <v>170847900667</v>
      </c>
      <c r="W371" s="65">
        <f t="shared" si="750"/>
        <v>48623408781880.602</v>
      </c>
      <c r="X371" s="65">
        <f t="shared" si="750"/>
        <v>1.1531880337629504E+16</v>
      </c>
      <c r="Y371" s="65">
        <f t="shared" si="750"/>
        <v>2.3442735021692472E+18</v>
      </c>
      <c r="Z371" s="65">
        <f t="shared" si="750"/>
        <v>4.1698909678273921E+20</v>
      </c>
      <c r="AA371" s="65">
        <f t="shared" si="750"/>
        <v>6.5930871175112791E+22</v>
      </c>
      <c r="AB371" s="65">
        <f t="shared" si="750"/>
        <v>9.3820049027136462E+24</v>
      </c>
      <c r="AC371" s="65">
        <f t="shared" si="750"/>
        <v>1.2136963024343315E+27</v>
      </c>
      <c r="AD371" s="65">
        <f t="shared" si="750"/>
        <v>1.4392494055993103E+29</v>
      </c>
      <c r="AE371" s="65">
        <f t="shared" si="750"/>
        <v>1.5754339504726108E+31</v>
      </c>
      <c r="AF371" s="65">
        <f t="shared" si="750"/>
        <v>1.601326447379319E+33</v>
      </c>
      <c r="AG371" s="65">
        <f t="shared" si="750"/>
        <v>1.5191356227389077E+35</v>
      </c>
      <c r="AH371" s="65">
        <f t="shared" si="750"/>
        <v>1.3510913521355096E+37</v>
      </c>
      <c r="AI371" s="65">
        <f t="shared" si="750"/>
        <v>1.1309519689221474E+39</v>
      </c>
      <c r="AJ371" s="65">
        <f t="shared" si="750"/>
        <v>8.9408795345584756E+40</v>
      </c>
      <c r="AK371" s="65">
        <f t="shared" si="750"/>
        <v>6.696308441746333E+42</v>
      </c>
      <c r="AL371" s="65">
        <f t="shared" si="750"/>
        <v>4.7644687330083954E+44</v>
      </c>
      <c r="AM371" s="65">
        <f t="shared" si="671"/>
        <v>1</v>
      </c>
      <c r="AN371" s="65">
        <f t="shared" si="666"/>
        <v>1.3888888888888889E-3</v>
      </c>
      <c r="AO371" s="65">
        <f t="shared" ref="AO371:BH371" si="751">AN371+1/((FACT($B$4-1-AO$10))*(($B$5*$P371)^AO$10))</f>
        <v>1.3947491795593063E-3</v>
      </c>
      <c r="AP371" s="65">
        <f t="shared" si="751"/>
        <v>1.3947697853633513E-3</v>
      </c>
      <c r="AQ371" s="65">
        <f t="shared" si="751"/>
        <v>1.3947698433262319E-3</v>
      </c>
      <c r="AR371" s="65">
        <f t="shared" si="751"/>
        <v>1.3947698434485165E-3</v>
      </c>
      <c r="AS371" s="65">
        <f t="shared" si="751"/>
        <v>1.3947698434486884E-3</v>
      </c>
      <c r="AT371" s="65">
        <f t="shared" si="751"/>
        <v>1.3947698434486886E-3</v>
      </c>
      <c r="AU371" s="65" t="e">
        <f t="shared" si="751"/>
        <v>#NUM!</v>
      </c>
      <c r="AV371" s="65" t="e">
        <f t="shared" si="751"/>
        <v>#NUM!</v>
      </c>
      <c r="AW371" s="65" t="e">
        <f t="shared" si="751"/>
        <v>#NUM!</v>
      </c>
      <c r="AX371" s="65" t="e">
        <f t="shared" si="751"/>
        <v>#NUM!</v>
      </c>
      <c r="AY371" s="65" t="e">
        <f t="shared" si="751"/>
        <v>#NUM!</v>
      </c>
      <c r="AZ371" s="65" t="e">
        <f t="shared" si="751"/>
        <v>#NUM!</v>
      </c>
      <c r="BA371" s="65" t="e">
        <f t="shared" si="751"/>
        <v>#NUM!</v>
      </c>
      <c r="BB371" s="65" t="e">
        <f t="shared" si="751"/>
        <v>#NUM!</v>
      </c>
      <c r="BC371" s="65" t="e">
        <f t="shared" si="751"/>
        <v>#NUM!</v>
      </c>
      <c r="BD371" s="65" t="e">
        <f t="shared" si="751"/>
        <v>#NUM!</v>
      </c>
      <c r="BE371" s="65" t="e">
        <f t="shared" si="751"/>
        <v>#NUM!</v>
      </c>
      <c r="BF371" s="65" t="e">
        <f t="shared" si="751"/>
        <v>#NUM!</v>
      </c>
      <c r="BG371" s="65" t="e">
        <f t="shared" si="751"/>
        <v>#NUM!</v>
      </c>
      <c r="BH371" s="65" t="e">
        <f t="shared" si="751"/>
        <v>#NUM!</v>
      </c>
      <c r="BI371" s="5">
        <f t="shared" si="673"/>
        <v>7.8666901738371813</v>
      </c>
    </row>
    <row r="372" spans="4:61" s="1" customFormat="1">
      <c r="D372" s="5"/>
      <c r="E372" s="5"/>
      <c r="F372" s="5"/>
      <c r="G372" s="5"/>
      <c r="H372" s="5"/>
      <c r="O372" s="3"/>
      <c r="P372" s="65">
        <v>180.5</v>
      </c>
      <c r="Q372" s="65">
        <f t="shared" si="668"/>
        <v>0</v>
      </c>
      <c r="R372" s="65">
        <f t="shared" si="669"/>
        <v>1</v>
      </c>
      <c r="S372" s="65">
        <f t="shared" ref="S372:AL372" si="752">R372+(($B$5*$P372)^S$10)/FACT(S$10)</f>
        <v>1426.95</v>
      </c>
      <c r="T372" s="65">
        <f t="shared" si="752"/>
        <v>1018093.65125</v>
      </c>
      <c r="U372" s="65">
        <f t="shared" si="752"/>
        <v>484256721.20039588</v>
      </c>
      <c r="V372" s="65">
        <f t="shared" si="752"/>
        <v>172752786959.62656</v>
      </c>
      <c r="W372" s="65">
        <f t="shared" si="752"/>
        <v>49302014925656.383</v>
      </c>
      <c r="X372" s="65">
        <f t="shared" si="752"/>
        <v>1.1725280572704762E+16</v>
      </c>
      <c r="Y372" s="65">
        <f t="shared" si="752"/>
        <v>2.3902055126391501E+18</v>
      </c>
      <c r="Z372" s="65">
        <f t="shared" si="752"/>
        <v>4.263394413770326E+20</v>
      </c>
      <c r="AA372" s="65">
        <f t="shared" si="752"/>
        <v>6.759638531702503E+22</v>
      </c>
      <c r="AB372" s="65">
        <f t="shared" si="752"/>
        <v>9.6457090769550511E+24</v>
      </c>
      <c r="AC372" s="65">
        <f t="shared" si="752"/>
        <v>1.2512738720443409E+27</v>
      </c>
      <c r="AD372" s="65">
        <f t="shared" si="752"/>
        <v>1.48792913787323E+29</v>
      </c>
      <c r="AE372" s="65">
        <f t="shared" si="752"/>
        <v>1.6332408408955909E+31</v>
      </c>
      <c r="AF372" s="65">
        <f t="shared" si="752"/>
        <v>1.6646914452186448E+33</v>
      </c>
      <c r="AG372" s="65">
        <f t="shared" si="752"/>
        <v>1.5836319601447034E+35</v>
      </c>
      <c r="AH372" s="65">
        <f t="shared" si="752"/>
        <v>1.4123627732922253E+37</v>
      </c>
      <c r="AI372" s="65">
        <f t="shared" si="752"/>
        <v>1.1855218022272546E+39</v>
      </c>
      <c r="AJ372" s="65">
        <f t="shared" si="752"/>
        <v>9.3983034408904677E+40</v>
      </c>
      <c r="AK372" s="65">
        <f t="shared" si="752"/>
        <v>7.0584363555400441E+42</v>
      </c>
      <c r="AL372" s="65">
        <f t="shared" si="752"/>
        <v>5.0360654701888748E+44</v>
      </c>
      <c r="AM372" s="65">
        <f t="shared" si="671"/>
        <v>1</v>
      </c>
      <c r="AN372" s="65">
        <f t="shared" si="666"/>
        <v>1.3888888888888889E-3</v>
      </c>
      <c r="AO372" s="65">
        <f t="shared" ref="AO372:BH372" si="753">AN372+1/((FACT($B$4-1-AO$10))*(($B$5*$P372)^AO$10))</f>
        <v>1.3947329460671444E-3</v>
      </c>
      <c r="AP372" s="65">
        <f t="shared" si="753"/>
        <v>1.394753437869726E-3</v>
      </c>
      <c r="AQ372" s="65">
        <f t="shared" si="753"/>
        <v>1.3947534953522537E-3</v>
      </c>
      <c r="AR372" s="65">
        <f t="shared" si="753"/>
        <v>1.3947534954731888E-3</v>
      </c>
      <c r="AS372" s="65">
        <f t="shared" si="753"/>
        <v>1.3947534954733584E-3</v>
      </c>
      <c r="AT372" s="65">
        <f t="shared" si="753"/>
        <v>1.3947534954733586E-3</v>
      </c>
      <c r="AU372" s="65" t="e">
        <f t="shared" si="753"/>
        <v>#NUM!</v>
      </c>
      <c r="AV372" s="65" t="e">
        <f t="shared" si="753"/>
        <v>#NUM!</v>
      </c>
      <c r="AW372" s="65" t="e">
        <f t="shared" si="753"/>
        <v>#NUM!</v>
      </c>
      <c r="AX372" s="65" t="e">
        <f t="shared" si="753"/>
        <v>#NUM!</v>
      </c>
      <c r="AY372" s="65" t="e">
        <f t="shared" si="753"/>
        <v>#NUM!</v>
      </c>
      <c r="AZ372" s="65" t="e">
        <f t="shared" si="753"/>
        <v>#NUM!</v>
      </c>
      <c r="BA372" s="65" t="e">
        <f t="shared" si="753"/>
        <v>#NUM!</v>
      </c>
      <c r="BB372" s="65" t="e">
        <f t="shared" si="753"/>
        <v>#NUM!</v>
      </c>
      <c r="BC372" s="65" t="e">
        <f t="shared" si="753"/>
        <v>#NUM!</v>
      </c>
      <c r="BD372" s="65" t="e">
        <f t="shared" si="753"/>
        <v>#NUM!</v>
      </c>
      <c r="BE372" s="65" t="e">
        <f t="shared" si="753"/>
        <v>#NUM!</v>
      </c>
      <c r="BF372" s="65" t="e">
        <f t="shared" si="753"/>
        <v>#NUM!</v>
      </c>
      <c r="BG372" s="65" t="e">
        <f t="shared" si="753"/>
        <v>#NUM!</v>
      </c>
      <c r="BH372" s="65" t="e">
        <f t="shared" si="753"/>
        <v>#NUM!</v>
      </c>
      <c r="BI372" s="5">
        <f t="shared" si="673"/>
        <v>7.8667823797053202</v>
      </c>
    </row>
    <row r="373" spans="4:61" s="1" customFormat="1">
      <c r="D373" s="5"/>
      <c r="E373" s="5"/>
      <c r="F373" s="5"/>
      <c r="G373" s="5"/>
      <c r="H373" s="5"/>
      <c r="O373" s="3"/>
      <c r="P373" s="66">
        <v>181</v>
      </c>
      <c r="Q373" s="65">
        <f t="shared" si="668"/>
        <v>0</v>
      </c>
      <c r="R373" s="65">
        <f t="shared" si="669"/>
        <v>1</v>
      </c>
      <c r="S373" s="65">
        <f t="shared" ref="S373:AL373" si="754">R373+(($B$5*$P373)^S$10)/FACT(S$10)</f>
        <v>1430.9</v>
      </c>
      <c r="T373" s="65">
        <f t="shared" si="754"/>
        <v>1023737.9050000001</v>
      </c>
      <c r="U373" s="65">
        <f t="shared" si="754"/>
        <v>488289333.38816673</v>
      </c>
      <c r="V373" s="65">
        <f t="shared" si="754"/>
        <v>174673558078.73322</v>
      </c>
      <c r="W373" s="65">
        <f t="shared" si="754"/>
        <v>49988176713872.516</v>
      </c>
      <c r="X373" s="65">
        <f t="shared" si="754"/>
        <v>1.1921376203792126E+16</v>
      </c>
      <c r="Y373" s="65">
        <f t="shared" si="754"/>
        <v>2.43690676762082E+18</v>
      </c>
      <c r="Z373" s="65">
        <f t="shared" si="754"/>
        <v>4.3587273316602197E+20</v>
      </c>
      <c r="AA373" s="65">
        <f t="shared" si="754"/>
        <v>6.9299193640618664E+22</v>
      </c>
      <c r="AB373" s="65">
        <f t="shared" si="754"/>
        <v>9.9160654501972748E+24</v>
      </c>
      <c r="AC373" s="65">
        <f t="shared" si="754"/>
        <v>1.2899061627456847E+27</v>
      </c>
      <c r="AD373" s="65">
        <f t="shared" si="754"/>
        <v>1.5381139283964716E+29</v>
      </c>
      <c r="AE373" s="65">
        <f t="shared" si="754"/>
        <v>1.6930001685093601E+31</v>
      </c>
      <c r="AF373" s="65">
        <f t="shared" si="754"/>
        <v>1.7303781801775172E+33</v>
      </c>
      <c r="AG373" s="65">
        <f t="shared" si="754"/>
        <v>1.6506768154193197E+35</v>
      </c>
      <c r="AH373" s="65">
        <f t="shared" si="754"/>
        <v>1.4762318311352724E+37</v>
      </c>
      <c r="AI373" s="65">
        <f t="shared" si="754"/>
        <v>1.2425628286387913E+39</v>
      </c>
      <c r="AJ373" s="65">
        <f t="shared" si="754"/>
        <v>9.8777671146261264E+40</v>
      </c>
      <c r="AK373" s="65">
        <f t="shared" si="754"/>
        <v>7.4390645860603865E+42</v>
      </c>
      <c r="AL373" s="65">
        <f t="shared" si="754"/>
        <v>5.3223287756784583E+44</v>
      </c>
      <c r="AM373" s="65">
        <f t="shared" si="671"/>
        <v>1</v>
      </c>
      <c r="AN373" s="65">
        <f t="shared" si="666"/>
        <v>1.3888888888888889E-3</v>
      </c>
      <c r="AO373" s="65">
        <f t="shared" ref="AO373:BH373" si="755">AN373+1/((FACT($B$4-1-AO$10))*(($B$5*$P373)^AO$10))</f>
        <v>1.3947168022627845E-3</v>
      </c>
      <c r="AP373" s="65">
        <f t="shared" si="755"/>
        <v>1.3947371810073606E-3</v>
      </c>
      <c r="AQ373" s="65">
        <f t="shared" si="755"/>
        <v>1.3947372380148286E-3</v>
      </c>
      <c r="AR373" s="65">
        <f t="shared" si="755"/>
        <v>1.394737238134433E-3</v>
      </c>
      <c r="AS373" s="65">
        <f t="shared" si="755"/>
        <v>1.3947372381346002E-3</v>
      </c>
      <c r="AT373" s="65">
        <f t="shared" si="755"/>
        <v>1.3947372381346004E-3</v>
      </c>
      <c r="AU373" s="65" t="e">
        <f t="shared" si="755"/>
        <v>#NUM!</v>
      </c>
      <c r="AV373" s="65" t="e">
        <f t="shared" si="755"/>
        <v>#NUM!</v>
      </c>
      <c r="AW373" s="65" t="e">
        <f t="shared" si="755"/>
        <v>#NUM!</v>
      </c>
      <c r="AX373" s="65" t="e">
        <f t="shared" si="755"/>
        <v>#NUM!</v>
      </c>
      <c r="AY373" s="65" t="e">
        <f t="shared" si="755"/>
        <v>#NUM!</v>
      </c>
      <c r="AZ373" s="65" t="e">
        <f t="shared" si="755"/>
        <v>#NUM!</v>
      </c>
      <c r="BA373" s="65" t="e">
        <f t="shared" si="755"/>
        <v>#NUM!</v>
      </c>
      <c r="BB373" s="65" t="e">
        <f t="shared" si="755"/>
        <v>#NUM!</v>
      </c>
      <c r="BC373" s="65" t="e">
        <f t="shared" si="755"/>
        <v>#NUM!</v>
      </c>
      <c r="BD373" s="65" t="e">
        <f t="shared" si="755"/>
        <v>#NUM!</v>
      </c>
      <c r="BE373" s="65" t="e">
        <f t="shared" si="755"/>
        <v>#NUM!</v>
      </c>
      <c r="BF373" s="65" t="e">
        <f t="shared" si="755"/>
        <v>#NUM!</v>
      </c>
      <c r="BG373" s="65" t="e">
        <f t="shared" si="755"/>
        <v>#NUM!</v>
      </c>
      <c r="BH373" s="65" t="e">
        <f t="shared" si="755"/>
        <v>#NUM!</v>
      </c>
      <c r="BI373" s="5">
        <f t="shared" si="673"/>
        <v>7.8668740765085508</v>
      </c>
    </row>
    <row r="374" spans="4:61" s="1" customFormat="1">
      <c r="D374" s="5"/>
      <c r="E374" s="5"/>
      <c r="F374" s="5"/>
      <c r="G374" s="5"/>
      <c r="H374" s="5"/>
      <c r="O374" s="3"/>
      <c r="P374" s="65">
        <v>181.5</v>
      </c>
      <c r="Q374" s="65">
        <f t="shared" si="668"/>
        <v>0</v>
      </c>
      <c r="R374" s="65">
        <f t="shared" si="669"/>
        <v>1</v>
      </c>
      <c r="S374" s="65">
        <f t="shared" ref="S374:AL374" si="756">R374+(($B$5*$P374)^S$10)/FACT(S$10)</f>
        <v>1434.8500000000001</v>
      </c>
      <c r="T374" s="65">
        <f t="shared" si="756"/>
        <v>1029397.7612500002</v>
      </c>
      <c r="U374" s="65">
        <f t="shared" si="756"/>
        <v>492344271.19318771</v>
      </c>
      <c r="V374" s="65">
        <f t="shared" si="756"/>
        <v>176610302088.78915</v>
      </c>
      <c r="W374" s="65">
        <f t="shared" si="756"/>
        <v>50681957065440.789</v>
      </c>
      <c r="X374" s="65">
        <f t="shared" si="756"/>
        <v>1.2120197199837486E+16</v>
      </c>
      <c r="Y374" s="65">
        <f t="shared" si="756"/>
        <v>2.4843879730353664E+18</v>
      </c>
      <c r="Z374" s="65">
        <f t="shared" si="756"/>
        <v>4.4559203177075697E+20</v>
      </c>
      <c r="AA374" s="65">
        <f t="shared" si="756"/>
        <v>7.1040024816144448E+22</v>
      </c>
      <c r="AB374" s="65">
        <f t="shared" si="756"/>
        <v>1.0193222769603569E+25</v>
      </c>
      <c r="AC374" s="65">
        <f t="shared" si="756"/>
        <v>1.3296197435526442E+27</v>
      </c>
      <c r="AD374" s="65">
        <f t="shared" si="756"/>
        <v>1.5898459614561622E+29</v>
      </c>
      <c r="AE374" s="65">
        <f t="shared" si="756"/>
        <v>1.7547722127999376E+31</v>
      </c>
      <c r="AF374" s="65">
        <f t="shared" si="756"/>
        <v>1.7984649585600363E+33</v>
      </c>
      <c r="AG374" s="65">
        <f t="shared" si="756"/>
        <v>1.720363435890985E+35</v>
      </c>
      <c r="AH374" s="65">
        <f t="shared" si="756"/>
        <v>1.5428010235738946E+37</v>
      </c>
      <c r="AI374" s="65">
        <f t="shared" si="756"/>
        <v>1.3021796670156834E+39</v>
      </c>
      <c r="AJ374" s="65">
        <f t="shared" si="756"/>
        <v>1.0380267206001146E+41</v>
      </c>
      <c r="AK374" s="65">
        <f t="shared" si="756"/>
        <v>7.8390832519388009E+42</v>
      </c>
      <c r="AL374" s="65">
        <f t="shared" si="756"/>
        <v>5.6240068622489902E+44</v>
      </c>
      <c r="AM374" s="65">
        <f t="shared" si="671"/>
        <v>1</v>
      </c>
      <c r="AN374" s="65">
        <f t="shared" si="666"/>
        <v>1.3888888888888889E-3</v>
      </c>
      <c r="AO374" s="65">
        <f t="shared" ref="AO374:BH374" si="757">AN374+1/((FACT($B$4-1-AO$10))*(($B$5*$P374)^AO$10))</f>
        <v>1.3947007474050053E-3</v>
      </c>
      <c r="AP374" s="65">
        <f t="shared" si="757"/>
        <v>1.3947210140246521E-3</v>
      </c>
      <c r="AQ374" s="65">
        <f t="shared" si="757"/>
        <v>1.3947210705622807E-3</v>
      </c>
      <c r="AR374" s="65">
        <f t="shared" si="757"/>
        <v>1.3947210706805725E-3</v>
      </c>
      <c r="AS374" s="65">
        <f t="shared" si="757"/>
        <v>1.3947210706807375E-3</v>
      </c>
      <c r="AT374" s="65">
        <f t="shared" si="757"/>
        <v>1.3947210706807378E-3</v>
      </c>
      <c r="AU374" s="65" t="e">
        <f t="shared" si="757"/>
        <v>#NUM!</v>
      </c>
      <c r="AV374" s="65" t="e">
        <f t="shared" si="757"/>
        <v>#NUM!</v>
      </c>
      <c r="AW374" s="65" t="e">
        <f t="shared" si="757"/>
        <v>#NUM!</v>
      </c>
      <c r="AX374" s="65" t="e">
        <f t="shared" si="757"/>
        <v>#NUM!</v>
      </c>
      <c r="AY374" s="65" t="e">
        <f t="shared" si="757"/>
        <v>#NUM!</v>
      </c>
      <c r="AZ374" s="65" t="e">
        <f t="shared" si="757"/>
        <v>#NUM!</v>
      </c>
      <c r="BA374" s="65" t="e">
        <f t="shared" si="757"/>
        <v>#NUM!</v>
      </c>
      <c r="BB374" s="65" t="e">
        <f t="shared" si="757"/>
        <v>#NUM!</v>
      </c>
      <c r="BC374" s="65" t="e">
        <f t="shared" si="757"/>
        <v>#NUM!</v>
      </c>
      <c r="BD374" s="65" t="e">
        <f t="shared" si="757"/>
        <v>#NUM!</v>
      </c>
      <c r="BE374" s="65" t="e">
        <f t="shared" si="757"/>
        <v>#NUM!</v>
      </c>
      <c r="BF374" s="65" t="e">
        <f t="shared" si="757"/>
        <v>#NUM!</v>
      </c>
      <c r="BG374" s="65" t="e">
        <f t="shared" si="757"/>
        <v>#NUM!</v>
      </c>
      <c r="BH374" s="65" t="e">
        <f t="shared" si="757"/>
        <v>#NUM!</v>
      </c>
      <c r="BI374" s="5">
        <f t="shared" si="673"/>
        <v>7.8669652684510476</v>
      </c>
    </row>
    <row r="375" spans="4:61" s="1" customFormat="1">
      <c r="D375" s="5"/>
      <c r="E375" s="5"/>
      <c r="F375" s="5"/>
      <c r="G375" s="5"/>
      <c r="H375" s="5"/>
      <c r="O375" s="3"/>
      <c r="P375" s="66">
        <v>182</v>
      </c>
      <c r="Q375" s="65">
        <f t="shared" si="668"/>
        <v>0</v>
      </c>
      <c r="R375" s="65">
        <f t="shared" si="669"/>
        <v>1</v>
      </c>
      <c r="S375" s="65">
        <f t="shared" ref="S375:AL375" si="758">R375+(($B$5*$P375)^S$10)/FACT(S$10)</f>
        <v>1438.8</v>
      </c>
      <c r="T375" s="65">
        <f t="shared" si="758"/>
        <v>1035073.22</v>
      </c>
      <c r="U375" s="65">
        <f t="shared" si="758"/>
        <v>496421596.24533325</v>
      </c>
      <c r="V375" s="65">
        <f t="shared" si="758"/>
        <v>178563107297.70135</v>
      </c>
      <c r="W375" s="65">
        <f t="shared" si="758"/>
        <v>51383419247608.398</v>
      </c>
      <c r="X375" s="65">
        <f t="shared" si="758"/>
        <v>1.232177377900406E+16</v>
      </c>
      <c r="Y375" s="65">
        <f t="shared" si="758"/>
        <v>2.5326599536729789E+18</v>
      </c>
      <c r="Z375" s="65">
        <f t="shared" si="758"/>
        <v>4.5550043933511765E+20</v>
      </c>
      <c r="AA375" s="65">
        <f t="shared" si="758"/>
        <v>7.2819619683184142E+22</v>
      </c>
      <c r="AB375" s="65">
        <f t="shared" si="758"/>
        <v>1.0477332684563796E+25</v>
      </c>
      <c r="AC375" s="65">
        <f t="shared" si="758"/>
        <v>1.3704417767468673E+27</v>
      </c>
      <c r="AD375" s="65">
        <f t="shared" si="758"/>
        <v>1.6431684824947856E+29</v>
      </c>
      <c r="AE375" s="65">
        <f t="shared" si="758"/>
        <v>1.8186189404133601E+31</v>
      </c>
      <c r="AF375" s="65">
        <f t="shared" si="758"/>
        <v>1.8690325008934331E+33</v>
      </c>
      <c r="AG375" s="65">
        <f t="shared" si="758"/>
        <v>1.7927882094484778E+35</v>
      </c>
      <c r="AH375" s="65">
        <f t="shared" si="758"/>
        <v>1.6121765934989692E+37</v>
      </c>
      <c r="AI375" s="65">
        <f t="shared" si="758"/>
        <v>1.3644810584393236E+39</v>
      </c>
      <c r="AJ375" s="65">
        <f t="shared" si="758"/>
        <v>1.0906842498970217E+41</v>
      </c>
      <c r="AK375" s="65">
        <f t="shared" si="758"/>
        <v>8.2594226662723165E+42</v>
      </c>
      <c r="AL375" s="65">
        <f t="shared" si="758"/>
        <v>5.9418838907207956E+44</v>
      </c>
      <c r="AM375" s="65">
        <f t="shared" si="671"/>
        <v>1</v>
      </c>
      <c r="AN375" s="65">
        <f t="shared" si="666"/>
        <v>1.3888888888888889E-3</v>
      </c>
      <c r="AO375" s="65">
        <f t="shared" ref="AO375:BH375" si="759">AN375+1/((FACT($B$4-1-AO$10))*(($B$5*$P375)^AO$10))</f>
        <v>1.3946847807607301E-3</v>
      </c>
      <c r="AP375" s="65">
        <f t="shared" si="759"/>
        <v>1.3947049361782843E-3</v>
      </c>
      <c r="AQ375" s="65">
        <f t="shared" si="759"/>
        <v>1.3947049922512222E-3</v>
      </c>
      <c r="AR375" s="65">
        <f t="shared" si="759"/>
        <v>1.3947049923682196E-3</v>
      </c>
      <c r="AS375" s="65">
        <f t="shared" si="759"/>
        <v>1.3947049923683824E-3</v>
      </c>
      <c r="AT375" s="65">
        <f t="shared" si="759"/>
        <v>1.3947049923683826E-3</v>
      </c>
      <c r="AU375" s="65" t="e">
        <f t="shared" si="759"/>
        <v>#NUM!</v>
      </c>
      <c r="AV375" s="65" t="e">
        <f t="shared" si="759"/>
        <v>#NUM!</v>
      </c>
      <c r="AW375" s="65" t="e">
        <f t="shared" si="759"/>
        <v>#NUM!</v>
      </c>
      <c r="AX375" s="65" t="e">
        <f t="shared" si="759"/>
        <v>#NUM!</v>
      </c>
      <c r="AY375" s="65" t="e">
        <f t="shared" si="759"/>
        <v>#NUM!</v>
      </c>
      <c r="AZ375" s="65" t="e">
        <f t="shared" si="759"/>
        <v>#NUM!</v>
      </c>
      <c r="BA375" s="65" t="e">
        <f t="shared" si="759"/>
        <v>#NUM!</v>
      </c>
      <c r="BB375" s="65" t="e">
        <f t="shared" si="759"/>
        <v>#NUM!</v>
      </c>
      <c r="BC375" s="65" t="e">
        <f t="shared" si="759"/>
        <v>#NUM!</v>
      </c>
      <c r="BD375" s="65" t="e">
        <f t="shared" si="759"/>
        <v>#NUM!</v>
      </c>
      <c r="BE375" s="65" t="e">
        <f t="shared" si="759"/>
        <v>#NUM!</v>
      </c>
      <c r="BF375" s="65" t="e">
        <f t="shared" si="759"/>
        <v>#NUM!</v>
      </c>
      <c r="BG375" s="65" t="e">
        <f t="shared" si="759"/>
        <v>#NUM!</v>
      </c>
      <c r="BH375" s="65" t="e">
        <f t="shared" si="759"/>
        <v>#NUM!</v>
      </c>
      <c r="BI375" s="5">
        <f t="shared" si="673"/>
        <v>7.8670559596908198</v>
      </c>
    </row>
    <row r="376" spans="4:61" s="1" customFormat="1">
      <c r="D376" s="5"/>
      <c r="E376" s="5"/>
      <c r="F376" s="5"/>
      <c r="G376" s="5"/>
      <c r="H376" s="5"/>
      <c r="O376" s="3"/>
      <c r="P376" s="65">
        <v>182.5</v>
      </c>
      <c r="Q376" s="65">
        <f t="shared" si="668"/>
        <v>0</v>
      </c>
      <c r="R376" s="65">
        <f t="shared" si="669"/>
        <v>1</v>
      </c>
      <c r="S376" s="65">
        <f t="shared" ref="S376:AL376" si="760">R376+(($B$5*$P376)^S$10)/FACT(S$10)</f>
        <v>1442.75</v>
      </c>
      <c r="T376" s="65">
        <f t="shared" si="760"/>
        <v>1040764.28125</v>
      </c>
      <c r="U376" s="65">
        <f t="shared" si="760"/>
        <v>500521370.17447919</v>
      </c>
      <c r="V376" s="65">
        <f t="shared" si="760"/>
        <v>180532062256.81525</v>
      </c>
      <c r="W376" s="65">
        <f t="shared" si="760"/>
        <v>52092626876919.687</v>
      </c>
      <c r="X376" s="65">
        <f t="shared" si="760"/>
        <v>1.2526136410050286E+16</v>
      </c>
      <c r="Y376" s="65">
        <f t="shared" si="760"/>
        <v>2.5817336541800786E+18</v>
      </c>
      <c r="Z376" s="65">
        <f t="shared" si="760"/>
        <v>4.6560110099729744E+20</v>
      </c>
      <c r="AA376" s="65">
        <f t="shared" si="760"/>
        <v>7.4638731419546125E+22</v>
      </c>
      <c r="AB376" s="65">
        <f t="shared" si="760"/>
        <v>1.0768549795096322E+25</v>
      </c>
      <c r="AC376" s="65">
        <f t="shared" si="760"/>
        <v>1.4124000294365502E+27</v>
      </c>
      <c r="AD376" s="65">
        <f t="shared" si="760"/>
        <v>1.6981258217719209E+29</v>
      </c>
      <c r="AE376" s="65">
        <f t="shared" si="760"/>
        <v>1.8846040475371543E+31</v>
      </c>
      <c r="AF376" s="65">
        <f t="shared" si="760"/>
        <v>1.9421640094048681E+33</v>
      </c>
      <c r="AG376" s="65">
        <f t="shared" si="760"/>
        <v>1.8680507612301163E+35</v>
      </c>
      <c r="AH376" s="65">
        <f t="shared" si="760"/>
        <v>1.6844686547360048E+37</v>
      </c>
      <c r="AI376" s="65">
        <f t="shared" si="760"/>
        <v>1.4295800166153597E+39</v>
      </c>
      <c r="AJ376" s="65">
        <f t="shared" si="760"/>
        <v>1.1458575569025639E+41</v>
      </c>
      <c r="AK376" s="65">
        <f t="shared" si="760"/>
        <v>8.7010550334519384E+42</v>
      </c>
      <c r="AL376" s="65">
        <f t="shared" si="760"/>
        <v>6.2767815909409724E+44</v>
      </c>
      <c r="AM376" s="65">
        <f t="shared" si="671"/>
        <v>1</v>
      </c>
      <c r="AN376" s="65">
        <f t="shared" si="666"/>
        <v>1.3888888888888889E-3</v>
      </c>
      <c r="AO376" s="65">
        <f t="shared" ref="AO376:BH376" si="761">AN376+1/((FACT($B$4-1-AO$10))*(($B$5*$P376)^AO$10))</f>
        <v>1.394668901604917E-3</v>
      </c>
      <c r="AP376" s="65">
        <f t="shared" si="761"/>
        <v>1.3946889467331153E-3</v>
      </c>
      <c r="AQ376" s="65">
        <f t="shared" si="761"/>
        <v>1.3946890023464414E-3</v>
      </c>
      <c r="AR376" s="65">
        <f t="shared" si="761"/>
        <v>1.3946890024621617E-3</v>
      </c>
      <c r="AS376" s="65">
        <f t="shared" si="761"/>
        <v>1.3946890024623222E-3</v>
      </c>
      <c r="AT376" s="65">
        <f t="shared" si="761"/>
        <v>1.3946890024623224E-3</v>
      </c>
      <c r="AU376" s="65" t="e">
        <f t="shared" si="761"/>
        <v>#NUM!</v>
      </c>
      <c r="AV376" s="65" t="e">
        <f t="shared" si="761"/>
        <v>#NUM!</v>
      </c>
      <c r="AW376" s="65" t="e">
        <f t="shared" si="761"/>
        <v>#NUM!</v>
      </c>
      <c r="AX376" s="65" t="e">
        <f t="shared" si="761"/>
        <v>#NUM!</v>
      </c>
      <c r="AY376" s="65" t="e">
        <f t="shared" si="761"/>
        <v>#NUM!</v>
      </c>
      <c r="AZ376" s="65" t="e">
        <f t="shared" si="761"/>
        <v>#NUM!</v>
      </c>
      <c r="BA376" s="65" t="e">
        <f t="shared" si="761"/>
        <v>#NUM!</v>
      </c>
      <c r="BB376" s="65" t="e">
        <f t="shared" si="761"/>
        <v>#NUM!</v>
      </c>
      <c r="BC376" s="65" t="e">
        <f t="shared" si="761"/>
        <v>#NUM!</v>
      </c>
      <c r="BD376" s="65" t="e">
        <f t="shared" si="761"/>
        <v>#NUM!</v>
      </c>
      <c r="BE376" s="65" t="e">
        <f t="shared" si="761"/>
        <v>#NUM!</v>
      </c>
      <c r="BF376" s="65" t="e">
        <f t="shared" si="761"/>
        <v>#NUM!</v>
      </c>
      <c r="BG376" s="65" t="e">
        <f t="shared" si="761"/>
        <v>#NUM!</v>
      </c>
      <c r="BH376" s="65" t="e">
        <f t="shared" si="761"/>
        <v>#NUM!</v>
      </c>
      <c r="BI376" s="5">
        <f t="shared" si="673"/>
        <v>7.8671461543403378</v>
      </c>
    </row>
    <row r="377" spans="4:61" s="1" customFormat="1">
      <c r="D377" s="5"/>
      <c r="E377" s="5"/>
      <c r="F377" s="5"/>
      <c r="G377" s="5"/>
      <c r="H377" s="5"/>
      <c r="O377" s="3"/>
      <c r="P377" s="66">
        <v>183</v>
      </c>
      <c r="Q377" s="65">
        <f t="shared" si="668"/>
        <v>0</v>
      </c>
      <c r="R377" s="65">
        <f t="shared" si="669"/>
        <v>1</v>
      </c>
      <c r="S377" s="65">
        <f t="shared" ref="S377:AL377" si="762">R377+(($B$5*$P377)^S$10)/FACT(S$10)</f>
        <v>1446.7</v>
      </c>
      <c r="T377" s="65">
        <f t="shared" si="762"/>
        <v>1046470.9450000001</v>
      </c>
      <c r="U377" s="65">
        <f t="shared" si="762"/>
        <v>504643654.6105001</v>
      </c>
      <c r="V377" s="65">
        <f t="shared" si="762"/>
        <v>182517255760.91388</v>
      </c>
      <c r="W377" s="65">
        <f t="shared" si="762"/>
        <v>52809643920177.484</v>
      </c>
      <c r="X377" s="65">
        <f t="shared" si="762"/>
        <v>1.273331581371135E+16</v>
      </c>
      <c r="Y377" s="65">
        <f t="shared" si="762"/>
        <v>2.6316201400518682E+18</v>
      </c>
      <c r="Z377" s="65">
        <f t="shared" si="762"/>
        <v>4.7589720536518977E+20</v>
      </c>
      <c r="AA377" s="65">
        <f t="shared" si="762"/>
        <v>7.6498125712029846E+22</v>
      </c>
      <c r="AB377" s="65">
        <f t="shared" si="762"/>
        <v>1.106703170092054E+25</v>
      </c>
      <c r="AC377" s="65">
        <f t="shared" si="762"/>
        <v>1.4555228853080973E+27</v>
      </c>
      <c r="AD377" s="65">
        <f t="shared" si="762"/>
        <v>1.7547634184863276E+29</v>
      </c>
      <c r="AE377" s="65">
        <f t="shared" si="762"/>
        <v>1.9527930032254667E+31</v>
      </c>
      <c r="AF377" s="65">
        <f t="shared" si="762"/>
        <v>2.0179452371908265E+33</v>
      </c>
      <c r="AG377" s="65">
        <f t="shared" si="762"/>
        <v>1.9462540530113399E+35</v>
      </c>
      <c r="AH377" s="65">
        <f t="shared" si="762"/>
        <v>1.7597913218703799E+37</v>
      </c>
      <c r="AI377" s="65">
        <f t="shared" si="762"/>
        <v>1.4975939833267176E+39</v>
      </c>
      <c r="AJ377" s="65">
        <f t="shared" si="762"/>
        <v>1.203659450141687E+41</v>
      </c>
      <c r="AK377" s="65">
        <f t="shared" si="762"/>
        <v>9.1649962126609196E+42</v>
      </c>
      <c r="AL377" s="65">
        <f t="shared" si="762"/>
        <v>6.6295609510950635E+44</v>
      </c>
      <c r="AM377" s="65">
        <f t="shared" si="671"/>
        <v>1</v>
      </c>
      <c r="AN377" s="65">
        <f t="shared" si="666"/>
        <v>1.3888888888888889E-3</v>
      </c>
      <c r="AO377" s="65">
        <f t="shared" ref="AO377:BH377" si="763">AN377+1/((FACT($B$4-1-AO$10))*(($B$5*$P377)^AO$10))</f>
        <v>1.394653109220447E-3</v>
      </c>
      <c r="AP377" s="65">
        <f t="shared" si="763"/>
        <v>1.3946730449620655E-3</v>
      </c>
      <c r="AQ377" s="65">
        <f t="shared" si="763"/>
        <v>1.394673100120789E-3</v>
      </c>
      <c r="AR377" s="65">
        <f t="shared" si="763"/>
        <v>1.3946731002352499E-3</v>
      </c>
      <c r="AS377" s="65">
        <f t="shared" si="763"/>
        <v>1.3946731002354082E-3</v>
      </c>
      <c r="AT377" s="65">
        <f t="shared" si="763"/>
        <v>1.3946731002354084E-3</v>
      </c>
      <c r="AU377" s="65" t="e">
        <f t="shared" si="763"/>
        <v>#NUM!</v>
      </c>
      <c r="AV377" s="65" t="e">
        <f t="shared" si="763"/>
        <v>#NUM!</v>
      </c>
      <c r="AW377" s="65" t="e">
        <f t="shared" si="763"/>
        <v>#NUM!</v>
      </c>
      <c r="AX377" s="65" t="e">
        <f t="shared" si="763"/>
        <v>#NUM!</v>
      </c>
      <c r="AY377" s="65" t="e">
        <f t="shared" si="763"/>
        <v>#NUM!</v>
      </c>
      <c r="AZ377" s="65" t="e">
        <f t="shared" si="763"/>
        <v>#NUM!</v>
      </c>
      <c r="BA377" s="65" t="e">
        <f t="shared" si="763"/>
        <v>#NUM!</v>
      </c>
      <c r="BB377" s="65" t="e">
        <f t="shared" si="763"/>
        <v>#NUM!</v>
      </c>
      <c r="BC377" s="65" t="e">
        <f t="shared" si="763"/>
        <v>#NUM!</v>
      </c>
      <c r="BD377" s="65" t="e">
        <f t="shared" si="763"/>
        <v>#NUM!</v>
      </c>
      <c r="BE377" s="65" t="e">
        <f t="shared" si="763"/>
        <v>#NUM!</v>
      </c>
      <c r="BF377" s="65" t="e">
        <f t="shared" si="763"/>
        <v>#NUM!</v>
      </c>
      <c r="BG377" s="65" t="e">
        <f t="shared" si="763"/>
        <v>#NUM!</v>
      </c>
      <c r="BH377" s="65" t="e">
        <f t="shared" si="763"/>
        <v>#NUM!</v>
      </c>
      <c r="BI377" s="5">
        <f t="shared" si="673"/>
        <v>7.8672358564671594</v>
      </c>
    </row>
    <row r="378" spans="4:61" s="1" customFormat="1">
      <c r="D378" s="5"/>
      <c r="E378" s="5"/>
      <c r="F378" s="5"/>
      <c r="G378" s="5"/>
      <c r="H378" s="5"/>
      <c r="O378" s="3"/>
      <c r="P378" s="65">
        <v>183.5</v>
      </c>
      <c r="Q378" s="65">
        <f t="shared" si="668"/>
        <v>0</v>
      </c>
      <c r="R378" s="65">
        <f t="shared" si="669"/>
        <v>1</v>
      </c>
      <c r="S378" s="65">
        <f t="shared" ref="S378:AL378" si="764">R378+(($B$5*$P378)^S$10)/FACT(S$10)</f>
        <v>1450.65</v>
      </c>
      <c r="T378" s="65">
        <f t="shared" si="764"/>
        <v>1052193.2112499999</v>
      </c>
      <c r="U378" s="65">
        <f t="shared" si="764"/>
        <v>508788511.18327087</v>
      </c>
      <c r="V378" s="65">
        <f t="shared" si="764"/>
        <v>184518776848.21826</v>
      </c>
      <c r="W378" s="65">
        <f t="shared" si="764"/>
        <v>53534534695404.773</v>
      </c>
      <c r="X378" s="65">
        <f t="shared" si="764"/>
        <v>1.2943342964084656E+16</v>
      </c>
      <c r="Y378" s="65">
        <f t="shared" si="764"/>
        <v>2.6823305986303887E+18</v>
      </c>
      <c r="Z378" s="65">
        <f t="shared" si="764"/>
        <v>4.863919849957125E+20</v>
      </c>
      <c r="AA378" s="65">
        <f t="shared" si="764"/>
        <v>7.8398580929076857E+22</v>
      </c>
      <c r="AB378" s="65">
        <f t="shared" si="764"/>
        <v>1.1372939051207798E+25</v>
      </c>
      <c r="AC378" s="65">
        <f t="shared" si="764"/>
        <v>1.4998393565729849E+27</v>
      </c>
      <c r="AD378" s="65">
        <f t="shared" si="764"/>
        <v>1.8131278453660995E+29</v>
      </c>
      <c r="AE378" s="65">
        <f t="shared" si="764"/>
        <v>2.0232530936862814E+31</v>
      </c>
      <c r="AF378" s="65">
        <f t="shared" si="764"/>
        <v>2.09646455911684E+33</v>
      </c>
      <c r="AG378" s="65">
        <f t="shared" si="764"/>
        <v>2.0275044853585713E+35</v>
      </c>
      <c r="AH378" s="65">
        <f t="shared" si="764"/>
        <v>1.8382628440528448E+37</v>
      </c>
      <c r="AI378" s="65">
        <f t="shared" si="764"/>
        <v>1.5686449890930025E+39</v>
      </c>
      <c r="AJ378" s="65">
        <f t="shared" si="764"/>
        <v>1.2642074671797406E+41</v>
      </c>
      <c r="AK378" s="65">
        <f t="shared" si="764"/>
        <v>9.6523075504691555E+42</v>
      </c>
      <c r="AL378" s="65">
        <f t="shared" si="764"/>
        <v>7.0011239780336404E+44</v>
      </c>
      <c r="AM378" s="65">
        <f t="shared" si="671"/>
        <v>1</v>
      </c>
      <c r="AN378" s="65">
        <f t="shared" si="666"/>
        <v>1.3888888888888889E-3</v>
      </c>
      <c r="AO378" s="65">
        <f t="shared" ref="AO378:BH378" si="765">AN378+1/((FACT($B$4-1-AO$10))*(($B$5*$P378)^AO$10))</f>
        <v>1.3946374028980177E-3</v>
      </c>
      <c r="AP378" s="65">
        <f t="shared" si="765"/>
        <v>1.3946572301460057E-3</v>
      </c>
      <c r="AQ378" s="65">
        <f t="shared" si="765"/>
        <v>1.3946572848550678E-3</v>
      </c>
      <c r="AR378" s="65">
        <f t="shared" si="765"/>
        <v>1.3946572849682863E-3</v>
      </c>
      <c r="AS378" s="65">
        <f t="shared" si="765"/>
        <v>1.3946572849684424E-3</v>
      </c>
      <c r="AT378" s="65">
        <f t="shared" si="765"/>
        <v>1.3946572849684424E-3</v>
      </c>
      <c r="AU378" s="65" t="e">
        <f t="shared" si="765"/>
        <v>#NUM!</v>
      </c>
      <c r="AV378" s="65" t="e">
        <f t="shared" si="765"/>
        <v>#NUM!</v>
      </c>
      <c r="AW378" s="65" t="e">
        <f t="shared" si="765"/>
        <v>#NUM!</v>
      </c>
      <c r="AX378" s="65" t="e">
        <f t="shared" si="765"/>
        <v>#NUM!</v>
      </c>
      <c r="AY378" s="65" t="e">
        <f t="shared" si="765"/>
        <v>#NUM!</v>
      </c>
      <c r="AZ378" s="65" t="e">
        <f t="shared" si="765"/>
        <v>#NUM!</v>
      </c>
      <c r="BA378" s="65" t="e">
        <f t="shared" si="765"/>
        <v>#NUM!</v>
      </c>
      <c r="BB378" s="65" t="e">
        <f t="shared" si="765"/>
        <v>#NUM!</v>
      </c>
      <c r="BC378" s="65" t="e">
        <f t="shared" si="765"/>
        <v>#NUM!</v>
      </c>
      <c r="BD378" s="65" t="e">
        <f t="shared" si="765"/>
        <v>#NUM!</v>
      </c>
      <c r="BE378" s="65" t="e">
        <f t="shared" si="765"/>
        <v>#NUM!</v>
      </c>
      <c r="BF378" s="65" t="e">
        <f t="shared" si="765"/>
        <v>#NUM!</v>
      </c>
      <c r="BG378" s="65" t="e">
        <f t="shared" si="765"/>
        <v>#NUM!</v>
      </c>
      <c r="BH378" s="65" t="e">
        <f t="shared" si="765"/>
        <v>#NUM!</v>
      </c>
      <c r="BI378" s="5">
        <f t="shared" si="673"/>
        <v>7.8673250700945472</v>
      </c>
    </row>
    <row r="379" spans="4:61" s="1" customFormat="1">
      <c r="D379" s="5"/>
      <c r="E379" s="5"/>
      <c r="F379" s="5"/>
      <c r="G379" s="5"/>
      <c r="H379" s="5"/>
      <c r="O379" s="3"/>
      <c r="P379" s="66">
        <v>184</v>
      </c>
      <c r="Q379" s="65">
        <f t="shared" si="668"/>
        <v>0</v>
      </c>
      <c r="R379" s="65">
        <f t="shared" si="669"/>
        <v>1</v>
      </c>
      <c r="S379" s="65">
        <f t="shared" ref="S379:AL379" si="766">R379+(($B$5*$P379)^S$10)/FACT(S$10)</f>
        <v>1454.6000000000001</v>
      </c>
      <c r="T379" s="65">
        <f t="shared" si="766"/>
        <v>1057931.0800000003</v>
      </c>
      <c r="U379" s="65">
        <f t="shared" si="766"/>
        <v>512956001.52266681</v>
      </c>
      <c r="V379" s="65">
        <f t="shared" si="766"/>
        <v>186536714800.38782</v>
      </c>
      <c r="W379" s="65">
        <f t="shared" si="766"/>
        <v>54267363872806.477</v>
      </c>
      <c r="X379" s="65">
        <f t="shared" si="766"/>
        <v>1.3156249090019082E+16</v>
      </c>
      <c r="Y379" s="65">
        <f t="shared" si="766"/>
        <v>2.733876340108052E+18</v>
      </c>
      <c r="Z379" s="65">
        <f t="shared" si="766"/>
        <v>4.9708871687808464E+20</v>
      </c>
      <c r="AA379" s="65">
        <f t="shared" si="766"/>
        <v>8.0340888295322851E+22</v>
      </c>
      <c r="AB379" s="65">
        <f t="shared" si="766"/>
        <v>1.1686435595018054E+25</v>
      </c>
      <c r="AC379" s="65">
        <f t="shared" si="766"/>
        <v>1.5453790961124875E+27</v>
      </c>
      <c r="AD379" s="65">
        <f t="shared" si="766"/>
        <v>1.8732668337346198E+29</v>
      </c>
      <c r="AE379" s="65">
        <f t="shared" si="766"/>
        <v>2.0960534675493097E+31</v>
      </c>
      <c r="AF379" s="65">
        <f t="shared" si="766"/>
        <v>2.1778130444858581E+33</v>
      </c>
      <c r="AG379" s="65">
        <f t="shared" si="766"/>
        <v>2.1119120026184229E+35</v>
      </c>
      <c r="AH379" s="65">
        <f t="shared" si="766"/>
        <v>1.9200057428958679E+37</v>
      </c>
      <c r="AI379" s="65">
        <f t="shared" si="766"/>
        <v>1.6428598191956481E+39</v>
      </c>
      <c r="AJ379" s="65">
        <f t="shared" si="766"/>
        <v>1.3276240591386566E+41</v>
      </c>
      <c r="AK379" s="65">
        <f t="shared" si="766"/>
        <v>1.0164097785030305E+43</v>
      </c>
      <c r="AL379" s="65">
        <f t="shared" si="766"/>
        <v>7.3924155313921329E+44</v>
      </c>
      <c r="AM379" s="65">
        <f t="shared" si="671"/>
        <v>1</v>
      </c>
      <c r="AN379" s="65">
        <f t="shared" si="666"/>
        <v>1.3888888888888889E-3</v>
      </c>
      <c r="AO379" s="65">
        <f t="shared" ref="AO379:BH379" si="767">AN379+1/((FACT($B$4-1-AO$10))*(($B$5*$P379)^AO$10))</f>
        <v>1.3946217819360363E-3</v>
      </c>
      <c r="AP379" s="65">
        <f t="shared" si="767"/>
        <v>1.3946415015736503E-3</v>
      </c>
      <c r="AQ379" s="65">
        <f t="shared" si="767"/>
        <v>1.3946415558379254E-3</v>
      </c>
      <c r="AR379" s="65">
        <f t="shared" si="767"/>
        <v>1.3946415559499183E-3</v>
      </c>
      <c r="AS379" s="65">
        <f t="shared" si="767"/>
        <v>1.3946415559500725E-3</v>
      </c>
      <c r="AT379" s="65">
        <f t="shared" si="767"/>
        <v>1.3946415559500725E-3</v>
      </c>
      <c r="AU379" s="65" t="e">
        <f t="shared" si="767"/>
        <v>#NUM!</v>
      </c>
      <c r="AV379" s="65" t="e">
        <f t="shared" si="767"/>
        <v>#NUM!</v>
      </c>
      <c r="AW379" s="65" t="e">
        <f t="shared" si="767"/>
        <v>#NUM!</v>
      </c>
      <c r="AX379" s="65" t="e">
        <f t="shared" si="767"/>
        <v>#NUM!</v>
      </c>
      <c r="AY379" s="65" t="e">
        <f t="shared" si="767"/>
        <v>#NUM!</v>
      </c>
      <c r="AZ379" s="65" t="e">
        <f t="shared" si="767"/>
        <v>#NUM!</v>
      </c>
      <c r="BA379" s="65" t="e">
        <f t="shared" si="767"/>
        <v>#NUM!</v>
      </c>
      <c r="BB379" s="65" t="e">
        <f t="shared" si="767"/>
        <v>#NUM!</v>
      </c>
      <c r="BC379" s="65" t="e">
        <f t="shared" si="767"/>
        <v>#NUM!</v>
      </c>
      <c r="BD379" s="65" t="e">
        <f t="shared" si="767"/>
        <v>#NUM!</v>
      </c>
      <c r="BE379" s="65" t="e">
        <f t="shared" si="767"/>
        <v>#NUM!</v>
      </c>
      <c r="BF379" s="65" t="e">
        <f t="shared" si="767"/>
        <v>#NUM!</v>
      </c>
      <c r="BG379" s="65" t="e">
        <f t="shared" si="767"/>
        <v>#NUM!</v>
      </c>
      <c r="BH379" s="65" t="e">
        <f t="shared" si="767"/>
        <v>#NUM!</v>
      </c>
      <c r="BI379" s="5">
        <f t="shared" si="673"/>
        <v>7.867413799202053</v>
      </c>
    </row>
    <row r="380" spans="4:61" s="1" customFormat="1">
      <c r="D380" s="5"/>
      <c r="E380" s="5"/>
      <c r="F380" s="5"/>
      <c r="G380" s="5"/>
      <c r="H380" s="5"/>
      <c r="O380" s="3"/>
      <c r="P380" s="65">
        <v>184.5</v>
      </c>
      <c r="Q380" s="65">
        <f t="shared" si="668"/>
        <v>0</v>
      </c>
      <c r="R380" s="65">
        <f t="shared" si="669"/>
        <v>1</v>
      </c>
      <c r="S380" s="65">
        <f t="shared" ref="S380:AL380" si="768">R380+(($B$5*$P380)^S$10)/FACT(S$10)</f>
        <v>1458.55</v>
      </c>
      <c r="T380" s="65">
        <f t="shared" si="768"/>
        <v>1063684.55125</v>
      </c>
      <c r="U380" s="65">
        <f t="shared" si="768"/>
        <v>517146187.25856251</v>
      </c>
      <c r="V380" s="65">
        <f t="shared" si="768"/>
        <v>188571159142.51941</v>
      </c>
      <c r="W380" s="65">
        <f t="shared" si="768"/>
        <v>55008196475730.602</v>
      </c>
      <c r="X380" s="65">
        <f t="shared" si="768"/>
        <v>1.337206567650789E+16</v>
      </c>
      <c r="Y380" s="65">
        <f t="shared" si="768"/>
        <v>2.7862687985366323E+18</v>
      </c>
      <c r="Z380" s="65">
        <f t="shared" si="768"/>
        <v>5.0799072292107105E+20</v>
      </c>
      <c r="AA380" s="65">
        <f t="shared" si="768"/>
        <v>8.2325852068065504E+22</v>
      </c>
      <c r="AB380" s="65">
        <f t="shared" si="768"/>
        <v>1.2007688232429594E+25</v>
      </c>
      <c r="AC380" s="65">
        <f t="shared" si="768"/>
        <v>1.5921724098229702E+27</v>
      </c>
      <c r="AD380" s="65">
        <f t="shared" si="768"/>
        <v>1.9352292990601401E+29</v>
      </c>
      <c r="AE380" s="65">
        <f t="shared" si="768"/>
        <v>2.1712651821334723E+31</v>
      </c>
      <c r="AF380" s="65">
        <f t="shared" si="768"/>
        <v>2.262084531514329E+33</v>
      </c>
      <c r="AG380" s="65">
        <f t="shared" si="768"/>
        <v>2.1995902008128252E+35</v>
      </c>
      <c r="AH380" s="65">
        <f t="shared" si="768"/>
        <v>2.0051469545741574E+37</v>
      </c>
      <c r="AI380" s="65">
        <f t="shared" si="768"/>
        <v>1.7203701852325746E+39</v>
      </c>
      <c r="AJ380" s="65">
        <f t="shared" si="768"/>
        <v>1.3940367818797386E+41</v>
      </c>
      <c r="AK380" s="65">
        <f t="shared" si="768"/>
        <v>1.0701525024471952E+43</v>
      </c>
      <c r="AL380" s="65">
        <f t="shared" si="768"/>
        <v>7.8044252343828249E+44</v>
      </c>
      <c r="AM380" s="65">
        <f t="shared" si="671"/>
        <v>1</v>
      </c>
      <c r="AN380" s="65">
        <f t="shared" si="666"/>
        <v>1.3888888888888889E-3</v>
      </c>
      <c r="AO380" s="65">
        <f t="shared" ref="AO380:BH380" si="769">AN380+1/((FACT($B$4-1-AO$10))*(($B$5*$P380)^AO$10))</f>
        <v>1.3946062456405156E-3</v>
      </c>
      <c r="AP380" s="65">
        <f t="shared" si="769"/>
        <v>1.3946258585414509E-3</v>
      </c>
      <c r="AQ380" s="65">
        <f t="shared" si="769"/>
        <v>1.3946259123657477E-3</v>
      </c>
      <c r="AR380" s="65">
        <f t="shared" si="769"/>
        <v>1.3946259124765314E-3</v>
      </c>
      <c r="AS380" s="65">
        <f t="shared" si="769"/>
        <v>1.3946259124766834E-3</v>
      </c>
      <c r="AT380" s="65">
        <f t="shared" si="769"/>
        <v>1.3946259124766834E-3</v>
      </c>
      <c r="AU380" s="65" t="e">
        <f t="shared" si="769"/>
        <v>#NUM!</v>
      </c>
      <c r="AV380" s="65" t="e">
        <f t="shared" si="769"/>
        <v>#NUM!</v>
      </c>
      <c r="AW380" s="65" t="e">
        <f t="shared" si="769"/>
        <v>#NUM!</v>
      </c>
      <c r="AX380" s="65" t="e">
        <f t="shared" si="769"/>
        <v>#NUM!</v>
      </c>
      <c r="AY380" s="65" t="e">
        <f t="shared" si="769"/>
        <v>#NUM!</v>
      </c>
      <c r="AZ380" s="65" t="e">
        <f t="shared" si="769"/>
        <v>#NUM!</v>
      </c>
      <c r="BA380" s="65" t="e">
        <f t="shared" si="769"/>
        <v>#NUM!</v>
      </c>
      <c r="BB380" s="65" t="e">
        <f t="shared" si="769"/>
        <v>#NUM!</v>
      </c>
      <c r="BC380" s="65" t="e">
        <f t="shared" si="769"/>
        <v>#NUM!</v>
      </c>
      <c r="BD380" s="65" t="e">
        <f t="shared" si="769"/>
        <v>#NUM!</v>
      </c>
      <c r="BE380" s="65" t="e">
        <f t="shared" si="769"/>
        <v>#NUM!</v>
      </c>
      <c r="BF380" s="65" t="e">
        <f t="shared" si="769"/>
        <v>#NUM!</v>
      </c>
      <c r="BG380" s="65" t="e">
        <f t="shared" si="769"/>
        <v>#NUM!</v>
      </c>
      <c r="BH380" s="65" t="e">
        <f t="shared" si="769"/>
        <v>#NUM!</v>
      </c>
      <c r="BI380" s="5">
        <f t="shared" si="673"/>
        <v>7.8675020477261253</v>
      </c>
    </row>
    <row r="381" spans="4:61" s="1" customFormat="1">
      <c r="D381" s="5"/>
      <c r="E381" s="5"/>
      <c r="F381" s="5"/>
      <c r="G381" s="5"/>
      <c r="H381" s="5"/>
      <c r="O381" s="3"/>
      <c r="P381" s="66">
        <v>185</v>
      </c>
      <c r="Q381" s="65">
        <f t="shared" si="668"/>
        <v>0</v>
      </c>
      <c r="R381" s="65">
        <f t="shared" si="669"/>
        <v>1</v>
      </c>
      <c r="S381" s="65">
        <f t="shared" ref="S381:AL381" si="770">R381+(($B$5*$P381)^S$10)/FACT(S$10)</f>
        <v>1462.5</v>
      </c>
      <c r="T381" s="65">
        <f t="shared" si="770"/>
        <v>1069453.625</v>
      </c>
      <c r="U381" s="65">
        <f t="shared" si="770"/>
        <v>521359130.02083331</v>
      </c>
      <c r="V381" s="65">
        <f t="shared" si="770"/>
        <v>190622199643.14844</v>
      </c>
      <c r="W381" s="65">
        <f t="shared" si="770"/>
        <v>55757097881630.352</v>
      </c>
      <c r="X381" s="65">
        <f t="shared" si="770"/>
        <v>1.359082446608568E+16</v>
      </c>
      <c r="Y381" s="65">
        <f t="shared" si="770"/>
        <v>2.8395195328418309E+18</v>
      </c>
      <c r="Z381" s="65">
        <f t="shared" si="770"/>
        <v>5.191013704442358E+20</v>
      </c>
      <c r="AA381" s="65">
        <f t="shared" si="770"/>
        <v>8.4354289715666712E+22</v>
      </c>
      <c r="AB381" s="65">
        <f t="shared" si="770"/>
        <v>1.2336867066369931E+25</v>
      </c>
      <c r="AC381" s="65">
        <f t="shared" si="770"/>
        <v>1.640250269164571E+27</v>
      </c>
      <c r="AD381" s="65">
        <f t="shared" si="770"/>
        <v>1.9990653669970791E+29</v>
      </c>
      <c r="AE381" s="65">
        <f t="shared" si="770"/>
        <v>2.2489612507333492E+31</v>
      </c>
      <c r="AF381" s="65">
        <f t="shared" si="770"/>
        <v>2.3493757036559957E+33</v>
      </c>
      <c r="AG381" s="65">
        <f t="shared" si="770"/>
        <v>2.2906564385124063E+35</v>
      </c>
      <c r="AH381" s="65">
        <f t="shared" si="770"/>
        <v>2.0938179762457176E+37</v>
      </c>
      <c r="AI381" s="65">
        <f t="shared" si="770"/>
        <v>1.8013129023708438E+39</v>
      </c>
      <c r="AJ381" s="65">
        <f t="shared" si="770"/>
        <v>1.463578494074907E+41</v>
      </c>
      <c r="AK381" s="65">
        <f t="shared" si="770"/>
        <v>1.1265798802156579E+43</v>
      </c>
      <c r="AL381" s="65">
        <f t="shared" si="770"/>
        <v>8.2381894642429601E+44</v>
      </c>
      <c r="AM381" s="65">
        <f t="shared" si="671"/>
        <v>1</v>
      </c>
      <c r="AN381" s="65">
        <f t="shared" si="666"/>
        <v>1.3888888888888889E-3</v>
      </c>
      <c r="AO381" s="65">
        <f t="shared" ref="AO381:BH381" si="771">AN381+1/((FACT($B$4-1-AO$10))*(($B$5*$P381)^AO$10))</f>
        <v>1.3945907933249706E-3</v>
      </c>
      <c r="AP381" s="65">
        <f t="shared" si="771"/>
        <v>1.3946103003534896E-3</v>
      </c>
      <c r="AQ381" s="65">
        <f t="shared" si="771"/>
        <v>1.3946103537425516E-3</v>
      </c>
      <c r="AR381" s="65">
        <f t="shared" si="771"/>
        <v>1.3946103538521426E-3</v>
      </c>
      <c r="AS381" s="65">
        <f t="shared" si="771"/>
        <v>1.3946103538522926E-3</v>
      </c>
      <c r="AT381" s="65">
        <f t="shared" si="771"/>
        <v>1.3946103538522926E-3</v>
      </c>
      <c r="AU381" s="65" t="e">
        <f t="shared" si="771"/>
        <v>#NUM!</v>
      </c>
      <c r="AV381" s="65" t="e">
        <f t="shared" si="771"/>
        <v>#NUM!</v>
      </c>
      <c r="AW381" s="65" t="e">
        <f t="shared" si="771"/>
        <v>#NUM!</v>
      </c>
      <c r="AX381" s="65" t="e">
        <f t="shared" si="771"/>
        <v>#NUM!</v>
      </c>
      <c r="AY381" s="65" t="e">
        <f t="shared" si="771"/>
        <v>#NUM!</v>
      </c>
      <c r="AZ381" s="65" t="e">
        <f t="shared" si="771"/>
        <v>#NUM!</v>
      </c>
      <c r="BA381" s="65" t="e">
        <f t="shared" si="771"/>
        <v>#NUM!</v>
      </c>
      <c r="BB381" s="65" t="e">
        <f t="shared" si="771"/>
        <v>#NUM!</v>
      </c>
      <c r="BC381" s="65" t="e">
        <f t="shared" si="771"/>
        <v>#NUM!</v>
      </c>
      <c r="BD381" s="65" t="e">
        <f t="shared" si="771"/>
        <v>#NUM!</v>
      </c>
      <c r="BE381" s="65" t="e">
        <f t="shared" si="771"/>
        <v>#NUM!</v>
      </c>
      <c r="BF381" s="65" t="e">
        <f t="shared" si="771"/>
        <v>#NUM!</v>
      </c>
      <c r="BG381" s="65" t="e">
        <f t="shared" si="771"/>
        <v>#NUM!</v>
      </c>
      <c r="BH381" s="65" t="e">
        <f t="shared" si="771"/>
        <v>#NUM!</v>
      </c>
      <c r="BI381" s="5">
        <f t="shared" si="673"/>
        <v>7.8675898195606857</v>
      </c>
    </row>
    <row r="382" spans="4:61" s="1" customFormat="1">
      <c r="D382" s="5"/>
      <c r="E382" s="5"/>
      <c r="F382" s="5"/>
      <c r="G382" s="5"/>
      <c r="H382" s="5"/>
      <c r="O382" s="3"/>
      <c r="P382" s="65">
        <v>185.5</v>
      </c>
      <c r="Q382" s="65">
        <f t="shared" si="668"/>
        <v>0</v>
      </c>
      <c r="R382" s="65">
        <f t="shared" si="669"/>
        <v>1</v>
      </c>
      <c r="S382" s="65">
        <f t="shared" ref="S382:AL382" si="772">R382+(($B$5*$P382)^S$10)/FACT(S$10)</f>
        <v>1466.45</v>
      </c>
      <c r="T382" s="65">
        <f t="shared" si="772"/>
        <v>1075238.30125</v>
      </c>
      <c r="U382" s="65">
        <f t="shared" si="772"/>
        <v>525594891.43935418</v>
      </c>
      <c r="V382" s="65">
        <f t="shared" si="772"/>
        <v>192689926314.24808</v>
      </c>
      <c r="W382" s="65">
        <f t="shared" si="772"/>
        <v>56514133823025.258</v>
      </c>
      <c r="X382" s="65">
        <f t="shared" si="772"/>
        <v>1.3812557460228886E+16</v>
      </c>
      <c r="Y382" s="65">
        <f t="shared" si="772"/>
        <v>2.8936402278432952E+18</v>
      </c>
      <c r="Z382" s="65">
        <f t="shared" si="772"/>
        <v>5.3042407267320136E+20</v>
      </c>
      <c r="AA382" s="65">
        <f t="shared" si="772"/>
        <v>8.6427032097900988E+22</v>
      </c>
      <c r="AB382" s="65">
        <f t="shared" si="772"/>
        <v>1.2674145455154907E+25</v>
      </c>
      <c r="AC382" s="65">
        <f t="shared" si="772"/>
        <v>1.6896443239159627E+27</v>
      </c>
      <c r="AD382" s="65">
        <f t="shared" si="772"/>
        <v>2.0648263999269858E+29</v>
      </c>
      <c r="AE382" s="65">
        <f t="shared" si="772"/>
        <v>2.3292166909440201E+31</v>
      </c>
      <c r="AF382" s="65">
        <f t="shared" si="772"/>
        <v>2.4397861678138575E+33</v>
      </c>
      <c r="AG382" s="65">
        <f t="shared" si="772"/>
        <v>2.3852319507617239E+35</v>
      </c>
      <c r="AH382" s="65">
        <f t="shared" si="772"/>
        <v>2.1861550169123299E+37</v>
      </c>
      <c r="AI382" s="65">
        <f t="shared" si="772"/>
        <v>1.8858300724701449E+39</v>
      </c>
      <c r="AJ382" s="65">
        <f t="shared" si="772"/>
        <v>1.5363875623947189E+41</v>
      </c>
      <c r="AK382" s="65">
        <f t="shared" si="772"/>
        <v>1.1858182211578035E+43</v>
      </c>
      <c r="AL382" s="65">
        <f t="shared" si="772"/>
        <v>8.6947934254287301E+44</v>
      </c>
      <c r="AM382" s="65">
        <f t="shared" si="671"/>
        <v>1</v>
      </c>
      <c r="AN382" s="65">
        <f t="shared" si="666"/>
        <v>1.3888888888888889E-3</v>
      </c>
      <c r="AO382" s="65">
        <f t="shared" ref="AO382:BH382" si="773">AN382+1/((FACT($B$4-1-AO$10))*(($B$5*$P382)^AO$10))</f>
        <v>1.3945754243103181E-3</v>
      </c>
      <c r="AP382" s="65">
        <f t="shared" si="773"/>
        <v>1.3945948263213775E-3</v>
      </c>
      <c r="AQ382" s="65">
        <f t="shared" si="773"/>
        <v>1.3945948792798847E-3</v>
      </c>
      <c r="AR382" s="65">
        <f t="shared" si="773"/>
        <v>1.3945948793882988E-3</v>
      </c>
      <c r="AS382" s="65">
        <f t="shared" si="773"/>
        <v>1.3945948793884467E-3</v>
      </c>
      <c r="AT382" s="65">
        <f t="shared" si="773"/>
        <v>1.3945948793884467E-3</v>
      </c>
      <c r="AU382" s="65" t="e">
        <f t="shared" si="773"/>
        <v>#NUM!</v>
      </c>
      <c r="AV382" s="65" t="e">
        <f t="shared" si="773"/>
        <v>#NUM!</v>
      </c>
      <c r="AW382" s="65" t="e">
        <f t="shared" si="773"/>
        <v>#NUM!</v>
      </c>
      <c r="AX382" s="65" t="e">
        <f t="shared" si="773"/>
        <v>#NUM!</v>
      </c>
      <c r="AY382" s="65" t="e">
        <f t="shared" si="773"/>
        <v>#NUM!</v>
      </c>
      <c r="AZ382" s="65" t="e">
        <f t="shared" si="773"/>
        <v>#NUM!</v>
      </c>
      <c r="BA382" s="65" t="e">
        <f t="shared" si="773"/>
        <v>#NUM!</v>
      </c>
      <c r="BB382" s="65" t="e">
        <f t="shared" si="773"/>
        <v>#NUM!</v>
      </c>
      <c r="BC382" s="65" t="e">
        <f t="shared" si="773"/>
        <v>#NUM!</v>
      </c>
      <c r="BD382" s="65" t="e">
        <f t="shared" si="773"/>
        <v>#NUM!</v>
      </c>
      <c r="BE382" s="65" t="e">
        <f t="shared" si="773"/>
        <v>#NUM!</v>
      </c>
      <c r="BF382" s="65" t="e">
        <f t="shared" si="773"/>
        <v>#NUM!</v>
      </c>
      <c r="BG382" s="65" t="e">
        <f t="shared" si="773"/>
        <v>#NUM!</v>
      </c>
      <c r="BH382" s="65" t="e">
        <f t="shared" si="773"/>
        <v>#NUM!</v>
      </c>
      <c r="BI382" s="5">
        <f t="shared" si="673"/>
        <v>7.8676771185577046</v>
      </c>
    </row>
    <row r="383" spans="4:61" s="1" customFormat="1">
      <c r="D383" s="5"/>
      <c r="E383" s="5"/>
      <c r="F383" s="5"/>
      <c r="G383" s="5"/>
      <c r="H383" s="5"/>
      <c r="O383" s="3"/>
      <c r="P383" s="66">
        <v>186</v>
      </c>
      <c r="Q383" s="65">
        <f t="shared" si="668"/>
        <v>0</v>
      </c>
      <c r="R383" s="65">
        <f t="shared" si="669"/>
        <v>1</v>
      </c>
      <c r="S383" s="65">
        <f t="shared" ref="S383:AL383" si="774">R383+(($B$5*$P383)^S$10)/FACT(S$10)</f>
        <v>1470.4</v>
      </c>
      <c r="T383" s="65">
        <f t="shared" si="774"/>
        <v>1081038.58</v>
      </c>
      <c r="U383" s="65">
        <f t="shared" si="774"/>
        <v>529853533.14400011</v>
      </c>
      <c r="V383" s="65">
        <f t="shared" si="774"/>
        <v>194774429411.22946</v>
      </c>
      <c r="W383" s="65">
        <f t="shared" si="774"/>
        <v>57279370388462.984</v>
      </c>
      <c r="X383" s="65">
        <f t="shared" si="774"/>
        <v>1.403729692076024E+16</v>
      </c>
      <c r="Y383" s="65">
        <f t="shared" si="774"/>
        <v>2.9486426952802299E+18</v>
      </c>
      <c r="Z383" s="65">
        <f t="shared" si="774"/>
        <v>5.4196228923895585E+20</v>
      </c>
      <c r="AA383" s="65">
        <f t="shared" si="774"/>
        <v>8.8544923648269727E+22</v>
      </c>
      <c r="AB383" s="65">
        <f t="shared" si="774"/>
        <v>1.3019700065744255E+25</v>
      </c>
      <c r="AC383" s="65">
        <f t="shared" si="774"/>
        <v>1.7403869151380933E+27</v>
      </c>
      <c r="AD383" s="65">
        <f t="shared" si="774"/>
        <v>2.1325650240074725E+29</v>
      </c>
      <c r="AE383" s="65">
        <f t="shared" si="774"/>
        <v>2.4121085740443373E+31</v>
      </c>
      <c r="AF383" s="65">
        <f t="shared" si="774"/>
        <v>2.5334185344818605E+33</v>
      </c>
      <c r="AG383" s="65">
        <f t="shared" si="774"/>
        <v>2.483441966131911E+35</v>
      </c>
      <c r="AH383" s="65">
        <f t="shared" si="774"/>
        <v>2.282299152841665E+37</v>
      </c>
      <c r="AI383" s="65">
        <f t="shared" si="774"/>
        <v>1.9740692732550051E+39</v>
      </c>
      <c r="AJ383" s="65">
        <f t="shared" si="774"/>
        <v>1.6126080740486886E+41</v>
      </c>
      <c r="AK383" s="65">
        <f t="shared" si="774"/>
        <v>1.2479994123751893E+43</v>
      </c>
      <c r="AL383" s="65">
        <f t="shared" si="774"/>
        <v>9.1753733087576769E+44</v>
      </c>
      <c r="AM383" s="65">
        <f t="shared" si="671"/>
        <v>1</v>
      </c>
      <c r="AN383" s="65">
        <f t="shared" si="666"/>
        <v>1.3888888888888889E-3</v>
      </c>
      <c r="AO383" s="65">
        <f t="shared" ref="AO383:BH383" si="775">AN383+1/((FACT($B$4-1-AO$10))*(($B$5*$P383)^AO$10))</f>
        <v>1.3945601379247766E-3</v>
      </c>
      <c r="AP383" s="65">
        <f t="shared" si="775"/>
        <v>1.3945794357641528E-3</v>
      </c>
      <c r="AQ383" s="65">
        <f t="shared" si="775"/>
        <v>1.3945794882967222E-3</v>
      </c>
      <c r="AR383" s="65">
        <f t="shared" si="775"/>
        <v>1.3945794884039754E-3</v>
      </c>
      <c r="AS383" s="65">
        <f t="shared" si="775"/>
        <v>1.3945794884041214E-3</v>
      </c>
      <c r="AT383" s="65">
        <f t="shared" si="775"/>
        <v>1.3945794884041214E-3</v>
      </c>
      <c r="AU383" s="65" t="e">
        <f t="shared" si="775"/>
        <v>#NUM!</v>
      </c>
      <c r="AV383" s="65" t="e">
        <f t="shared" si="775"/>
        <v>#NUM!</v>
      </c>
      <c r="AW383" s="65" t="e">
        <f t="shared" si="775"/>
        <v>#NUM!</v>
      </c>
      <c r="AX383" s="65" t="e">
        <f t="shared" si="775"/>
        <v>#NUM!</v>
      </c>
      <c r="AY383" s="65" t="e">
        <f t="shared" si="775"/>
        <v>#NUM!</v>
      </c>
      <c r="AZ383" s="65" t="e">
        <f t="shared" si="775"/>
        <v>#NUM!</v>
      </c>
      <c r="BA383" s="65" t="e">
        <f t="shared" si="775"/>
        <v>#NUM!</v>
      </c>
      <c r="BB383" s="65" t="e">
        <f t="shared" si="775"/>
        <v>#NUM!</v>
      </c>
      <c r="BC383" s="65" t="e">
        <f t="shared" si="775"/>
        <v>#NUM!</v>
      </c>
      <c r="BD383" s="65" t="e">
        <f t="shared" si="775"/>
        <v>#NUM!</v>
      </c>
      <c r="BE383" s="65" t="e">
        <f t="shared" si="775"/>
        <v>#NUM!</v>
      </c>
      <c r="BF383" s="65" t="e">
        <f t="shared" si="775"/>
        <v>#NUM!</v>
      </c>
      <c r="BG383" s="65" t="e">
        <f t="shared" si="775"/>
        <v>#NUM!</v>
      </c>
      <c r="BH383" s="65" t="e">
        <f t="shared" si="775"/>
        <v>#NUM!</v>
      </c>
      <c r="BI383" s="5">
        <f t="shared" si="673"/>
        <v>7.8677639485277533</v>
      </c>
    </row>
    <row r="384" spans="4:61" s="1" customFormat="1">
      <c r="D384" s="5"/>
      <c r="E384" s="5"/>
      <c r="F384" s="5"/>
      <c r="G384" s="5"/>
      <c r="H384" s="5"/>
      <c r="O384" s="3"/>
      <c r="P384" s="65">
        <v>186.5</v>
      </c>
      <c r="Q384" s="65">
        <f t="shared" si="668"/>
        <v>0</v>
      </c>
      <c r="R384" s="65">
        <f t="shared" si="669"/>
        <v>1</v>
      </c>
      <c r="S384" s="65">
        <f t="shared" ref="S384:AL384" si="776">R384+(($B$5*$P384)^S$10)/FACT(S$10)</f>
        <v>1474.3500000000001</v>
      </c>
      <c r="T384" s="65">
        <f t="shared" si="776"/>
        <v>1086854.4612500004</v>
      </c>
      <c r="U384" s="65">
        <f t="shared" si="776"/>
        <v>534135116.76464605</v>
      </c>
      <c r="V384" s="65">
        <f t="shared" si="776"/>
        <v>196875799432.9418</v>
      </c>
      <c r="W384" s="65">
        <f t="shared" si="776"/>
        <v>58052874023480.875</v>
      </c>
      <c r="X384" s="65">
        <f t="shared" si="776"/>
        <v>1.4265075371256984E+16</v>
      </c>
      <c r="Y384" s="65">
        <f t="shared" si="776"/>
        <v>3.0045388748425411E+18</v>
      </c>
      <c r="Z384" s="65">
        <f t="shared" si="776"/>
        <v>5.5371952668121963E+20</v>
      </c>
      <c r="AA384" s="65">
        <f t="shared" si="776"/>
        <v>9.0708822558295196E+22</v>
      </c>
      <c r="AB384" s="65">
        <f t="shared" si="776"/>
        <v>1.3373710927721144E+25</v>
      </c>
      <c r="AC384" s="65">
        <f t="shared" si="776"/>
        <v>1.7925110883496924E+27</v>
      </c>
      <c r="AD384" s="65">
        <f t="shared" si="776"/>
        <v>2.2023351567373814E+29</v>
      </c>
      <c r="AE384" s="65">
        <f t="shared" si="776"/>
        <v>2.4977160754587751E+31</v>
      </c>
      <c r="AF384" s="65">
        <f t="shared" si="776"/>
        <v>2.6303784998584421E+33</v>
      </c>
      <c r="AG384" s="65">
        <f t="shared" si="776"/>
        <v>2.5854158269776943E+35</v>
      </c>
      <c r="AH384" s="65">
        <f t="shared" si="776"/>
        <v>2.3823964876759777E+37</v>
      </c>
      <c r="AI384" s="65">
        <f t="shared" si="776"/>
        <v>2.0661837537183049E+39</v>
      </c>
      <c r="AJ384" s="65">
        <f t="shared" si="776"/>
        <v>1.6923900569203446E+41</v>
      </c>
      <c r="AK384" s="65">
        <f t="shared" si="776"/>
        <v>1.3132611490050883E+43</v>
      </c>
      <c r="AL384" s="65">
        <f t="shared" si="776"/>
        <v>9.6811185398155645E+44</v>
      </c>
      <c r="AM384" s="65">
        <f t="shared" si="671"/>
        <v>1</v>
      </c>
      <c r="AN384" s="65">
        <f t="shared" si="666"/>
        <v>1.3888888888888889E-3</v>
      </c>
      <c r="AO384" s="65">
        <f t="shared" ref="AO384:BH384" si="777">AN384+1/((FACT($B$4-1-AO$10))*(($B$5*$P384)^AO$10))</f>
        <v>1.3945449335037688E-3</v>
      </c>
      <c r="AP384" s="65">
        <f t="shared" si="777"/>
        <v>1.3945641280081801E-3</v>
      </c>
      <c r="AQ384" s="65">
        <f t="shared" si="777"/>
        <v>1.3945641801193672E-3</v>
      </c>
      <c r="AR384" s="65">
        <f t="shared" si="777"/>
        <v>1.3945641802254748E-3</v>
      </c>
      <c r="AS384" s="65">
        <f t="shared" si="777"/>
        <v>1.3945641802256188E-3</v>
      </c>
      <c r="AT384" s="65">
        <f t="shared" si="777"/>
        <v>1.3945641802256188E-3</v>
      </c>
      <c r="AU384" s="65" t="e">
        <f t="shared" si="777"/>
        <v>#NUM!</v>
      </c>
      <c r="AV384" s="65" t="e">
        <f t="shared" si="777"/>
        <v>#NUM!</v>
      </c>
      <c r="AW384" s="65" t="e">
        <f t="shared" si="777"/>
        <v>#NUM!</v>
      </c>
      <c r="AX384" s="65" t="e">
        <f t="shared" si="777"/>
        <v>#NUM!</v>
      </c>
      <c r="AY384" s="65" t="e">
        <f t="shared" si="777"/>
        <v>#NUM!</v>
      </c>
      <c r="AZ384" s="65" t="e">
        <f t="shared" si="777"/>
        <v>#NUM!</v>
      </c>
      <c r="BA384" s="65" t="e">
        <f t="shared" si="777"/>
        <v>#NUM!</v>
      </c>
      <c r="BB384" s="65" t="e">
        <f t="shared" si="777"/>
        <v>#NUM!</v>
      </c>
      <c r="BC384" s="65" t="e">
        <f t="shared" si="777"/>
        <v>#NUM!</v>
      </c>
      <c r="BD384" s="65" t="e">
        <f t="shared" si="777"/>
        <v>#NUM!</v>
      </c>
      <c r="BE384" s="65" t="e">
        <f t="shared" si="777"/>
        <v>#NUM!</v>
      </c>
      <c r="BF384" s="65" t="e">
        <f t="shared" si="777"/>
        <v>#NUM!</v>
      </c>
      <c r="BG384" s="65" t="e">
        <f t="shared" si="777"/>
        <v>#NUM!</v>
      </c>
      <c r="BH384" s="65" t="e">
        <f t="shared" si="777"/>
        <v>#NUM!</v>
      </c>
      <c r="BI384" s="5">
        <f t="shared" si="673"/>
        <v>7.8678503132405773</v>
      </c>
    </row>
    <row r="385" spans="4:61" s="1" customFormat="1">
      <c r="D385" s="5"/>
      <c r="E385" s="5"/>
      <c r="F385" s="5"/>
      <c r="G385" s="5"/>
      <c r="H385" s="5"/>
      <c r="O385" s="3"/>
      <c r="P385" s="66">
        <v>187</v>
      </c>
      <c r="Q385" s="65">
        <f t="shared" si="668"/>
        <v>0</v>
      </c>
      <c r="R385" s="65">
        <f t="shared" si="669"/>
        <v>1</v>
      </c>
      <c r="S385" s="65">
        <f t="shared" ref="S385:AL385" si="778">R385+(($B$5*$P385)^S$10)/FACT(S$10)</f>
        <v>1478.3</v>
      </c>
      <c r="T385" s="65">
        <f t="shared" si="778"/>
        <v>1092685.9450000001</v>
      </c>
      <c r="U385" s="65">
        <f t="shared" si="778"/>
        <v>538439703.93116665</v>
      </c>
      <c r="V385" s="65">
        <f t="shared" si="778"/>
        <v>198994127121.67215</v>
      </c>
      <c r="W385" s="65">
        <f t="shared" si="778"/>
        <v>58834711531567.43</v>
      </c>
      <c r="X385" s="65">
        <f t="shared" si="778"/>
        <v>1.4495925598462854E+16</v>
      </c>
      <c r="Y385" s="65">
        <f t="shared" si="778"/>
        <v>3.0613408352075474E+18</v>
      </c>
      <c r="Z385" s="65">
        <f t="shared" si="778"/>
        <v>5.6569933895589508E+20</v>
      </c>
      <c r="AA385" s="65">
        <f t="shared" si="778"/>
        <v>9.2919600963810513E+22</v>
      </c>
      <c r="AB385" s="65">
        <f t="shared" si="778"/>
        <v>1.3736361488003585E+25</v>
      </c>
      <c r="AC385" s="65">
        <f t="shared" si="778"/>
        <v>1.8460506069174452E+27</v>
      </c>
      <c r="AD385" s="65">
        <f t="shared" si="778"/>
        <v>2.2741920350466031E+29</v>
      </c>
      <c r="AE385" s="65">
        <f t="shared" si="778"/>
        <v>2.5861205263184317E+31</v>
      </c>
      <c r="AF385" s="65">
        <f t="shared" si="778"/>
        <v>2.7307749299749522E+33</v>
      </c>
      <c r="AG385" s="65">
        <f t="shared" si="778"/>
        <v>2.6912871129775462E+35</v>
      </c>
      <c r="AH385" s="65">
        <f t="shared" si="778"/>
        <v>2.4865983173555312E+37</v>
      </c>
      <c r="AI385" s="65">
        <f t="shared" si="778"/>
        <v>2.1623326359437369E+39</v>
      </c>
      <c r="AJ385" s="65">
        <f t="shared" si="778"/>
        <v>1.7758897075468758E+41</v>
      </c>
      <c r="AK385" s="65">
        <f t="shared" si="778"/>
        <v>1.3817471733534704E+43</v>
      </c>
      <c r="AL385" s="65">
        <f t="shared" si="778"/>
        <v>1.0213274120062805E+45</v>
      </c>
      <c r="AM385" s="65">
        <f t="shared" si="671"/>
        <v>1</v>
      </c>
      <c r="AN385" s="65">
        <f t="shared" si="666"/>
        <v>1.3888888888888889E-3</v>
      </c>
      <c r="AO385" s="65">
        <f t="shared" ref="AO385:BH385" si="779">AN385+1/((FACT($B$4-1-AO$10))*(($B$5*$P385)^AO$10))</f>
        <v>1.3945298103898254E-3</v>
      </c>
      <c r="AP385" s="65">
        <f t="shared" si="779"/>
        <v>1.3945489023870531E-3</v>
      </c>
      <c r="AQ385" s="65">
        <f t="shared" si="779"/>
        <v>1.3945489540813528E-3</v>
      </c>
      <c r="AR385" s="65">
        <f t="shared" si="779"/>
        <v>1.39454895418633E-3</v>
      </c>
      <c r="AS385" s="65">
        <f t="shared" si="779"/>
        <v>1.394548954186472E-3</v>
      </c>
      <c r="AT385" s="65">
        <f t="shared" si="779"/>
        <v>1.394548954186472E-3</v>
      </c>
      <c r="AU385" s="65" t="e">
        <f t="shared" si="779"/>
        <v>#NUM!</v>
      </c>
      <c r="AV385" s="65" t="e">
        <f t="shared" si="779"/>
        <v>#NUM!</v>
      </c>
      <c r="AW385" s="65" t="e">
        <f t="shared" si="779"/>
        <v>#NUM!</v>
      </c>
      <c r="AX385" s="65" t="e">
        <f t="shared" si="779"/>
        <v>#NUM!</v>
      </c>
      <c r="AY385" s="65" t="e">
        <f t="shared" si="779"/>
        <v>#NUM!</v>
      </c>
      <c r="AZ385" s="65" t="e">
        <f t="shared" si="779"/>
        <v>#NUM!</v>
      </c>
      <c r="BA385" s="65" t="e">
        <f t="shared" si="779"/>
        <v>#NUM!</v>
      </c>
      <c r="BB385" s="65" t="e">
        <f t="shared" si="779"/>
        <v>#NUM!</v>
      </c>
      <c r="BC385" s="65" t="e">
        <f t="shared" si="779"/>
        <v>#NUM!</v>
      </c>
      <c r="BD385" s="65" t="e">
        <f t="shared" si="779"/>
        <v>#NUM!</v>
      </c>
      <c r="BE385" s="65" t="e">
        <f t="shared" si="779"/>
        <v>#NUM!</v>
      </c>
      <c r="BF385" s="65" t="e">
        <f t="shared" si="779"/>
        <v>#NUM!</v>
      </c>
      <c r="BG385" s="65" t="e">
        <f t="shared" si="779"/>
        <v>#NUM!</v>
      </c>
      <c r="BH385" s="65" t="e">
        <f t="shared" si="779"/>
        <v>#NUM!</v>
      </c>
      <c r="BI385" s="5">
        <f t="shared" si="673"/>
        <v>7.8679362164256252</v>
      </c>
    </row>
    <row r="386" spans="4:61" s="1" customFormat="1">
      <c r="D386" s="5"/>
      <c r="E386" s="5"/>
      <c r="F386" s="5"/>
      <c r="G386" s="5"/>
      <c r="H386" s="5"/>
      <c r="O386" s="3"/>
      <c r="P386" s="65">
        <v>187.5</v>
      </c>
      <c r="Q386" s="65">
        <f t="shared" si="668"/>
        <v>0</v>
      </c>
      <c r="R386" s="65">
        <f t="shared" si="669"/>
        <v>1</v>
      </c>
      <c r="S386" s="65">
        <f t="shared" ref="S386:AL386" si="780">R386+(($B$5*$P386)^S$10)/FACT(S$10)</f>
        <v>1482.25</v>
      </c>
      <c r="T386" s="65">
        <f t="shared" si="780"/>
        <v>1098533.03125</v>
      </c>
      <c r="U386" s="65">
        <f t="shared" si="780"/>
        <v>542767356.2734375</v>
      </c>
      <c r="V386" s="65">
        <f t="shared" si="780"/>
        <v>201129503463.146</v>
      </c>
      <c r="W386" s="65">
        <f t="shared" si="780"/>
        <v>59624950075124.141</v>
      </c>
      <c r="X386" s="65">
        <f t="shared" si="780"/>
        <v>1.4729880653703932E+16</v>
      </c>
      <c r="Y386" s="65">
        <f t="shared" si="780"/>
        <v>3.1190607750822999E+18</v>
      </c>
      <c r="Z386" s="65">
        <f t="shared" si="780"/>
        <v>5.7790532794662702E+20</v>
      </c>
      <c r="AA386" s="65">
        <f t="shared" si="780"/>
        <v>9.517814513326335E+22</v>
      </c>
      <c r="AB386" s="65">
        <f t="shared" si="780"/>
        <v>1.4107838666295803E+25</v>
      </c>
      <c r="AC386" s="65">
        <f t="shared" si="780"/>
        <v>1.9010399656637516E+27</v>
      </c>
      <c r="AD386" s="65">
        <f t="shared" si="780"/>
        <v>2.3481922439191218E+29</v>
      </c>
      <c r="AE386" s="65">
        <f t="shared" si="780"/>
        <v>2.6774054661421181E+31</v>
      </c>
      <c r="AF386" s="65">
        <f t="shared" si="780"/>
        <v>2.834719946882822E+33</v>
      </c>
      <c r="AG386" s="65">
        <f t="shared" si="780"/>
        <v>2.8011937680374616E+35</v>
      </c>
      <c r="AH386" s="65">
        <f t="shared" si="780"/>
        <v>2.5950612999880542E+37</v>
      </c>
      <c r="AI386" s="65">
        <f t="shared" si="780"/>
        <v>2.2626811235400277E+39</v>
      </c>
      <c r="AJ386" s="65">
        <f t="shared" si="780"/>
        <v>1.86326962720073E+41</v>
      </c>
      <c r="AK386" s="65">
        <f t="shared" si="780"/>
        <v>1.4536075231923467E+43</v>
      </c>
      <c r="AL386" s="65">
        <f t="shared" si="780"/>
        <v>1.0773143064197996E+45</v>
      </c>
      <c r="AM386" s="65">
        <f t="shared" si="671"/>
        <v>1</v>
      </c>
      <c r="AN386" s="65">
        <f t="shared" si="666"/>
        <v>1.3888888888888889E-3</v>
      </c>
      <c r="AO386" s="65">
        <f t="shared" ref="AO386:BH386" si="781">AN386+1/((FACT($B$4-1-AO$10))*(($B$5*$P386)^AO$10))</f>
        <v>1.3945147679324894E-3</v>
      </c>
      <c r="AP386" s="65">
        <f t="shared" si="781"/>
        <v>1.3945337582414975E-3</v>
      </c>
      <c r="AQ386" s="65">
        <f t="shared" si="781"/>
        <v>1.3945338095233445E-3</v>
      </c>
      <c r="AR386" s="65">
        <f t="shared" si="781"/>
        <v>1.3945338096272065E-3</v>
      </c>
      <c r="AS386" s="65">
        <f t="shared" si="781"/>
        <v>1.3945338096273468E-3</v>
      </c>
      <c r="AT386" s="65">
        <f t="shared" si="781"/>
        <v>1.3945338096273468E-3</v>
      </c>
      <c r="AU386" s="65" t="e">
        <f t="shared" si="781"/>
        <v>#NUM!</v>
      </c>
      <c r="AV386" s="65" t="e">
        <f t="shared" si="781"/>
        <v>#NUM!</v>
      </c>
      <c r="AW386" s="65" t="e">
        <f t="shared" si="781"/>
        <v>#NUM!</v>
      </c>
      <c r="AX386" s="65" t="e">
        <f t="shared" si="781"/>
        <v>#NUM!</v>
      </c>
      <c r="AY386" s="65" t="e">
        <f t="shared" si="781"/>
        <v>#NUM!</v>
      </c>
      <c r="AZ386" s="65" t="e">
        <f t="shared" si="781"/>
        <v>#NUM!</v>
      </c>
      <c r="BA386" s="65" t="e">
        <f t="shared" si="781"/>
        <v>#NUM!</v>
      </c>
      <c r="BB386" s="65" t="e">
        <f t="shared" si="781"/>
        <v>#NUM!</v>
      </c>
      <c r="BC386" s="65" t="e">
        <f t="shared" si="781"/>
        <v>#NUM!</v>
      </c>
      <c r="BD386" s="65" t="e">
        <f t="shared" si="781"/>
        <v>#NUM!</v>
      </c>
      <c r="BE386" s="65" t="e">
        <f t="shared" si="781"/>
        <v>#NUM!</v>
      </c>
      <c r="BF386" s="65" t="e">
        <f t="shared" si="781"/>
        <v>#NUM!</v>
      </c>
      <c r="BG386" s="65" t="e">
        <f t="shared" si="781"/>
        <v>#NUM!</v>
      </c>
      <c r="BH386" s="65" t="e">
        <f t="shared" si="781"/>
        <v>#NUM!</v>
      </c>
      <c r="BI386" s="5">
        <f t="shared" si="673"/>
        <v>7.8680216617725929</v>
      </c>
    </row>
    <row r="387" spans="4:61" s="1" customFormat="1">
      <c r="D387" s="5"/>
      <c r="E387" s="5"/>
      <c r="F387" s="5"/>
      <c r="G387" s="5"/>
      <c r="H387" s="5"/>
      <c r="O387" s="3"/>
      <c r="P387" s="66">
        <v>188</v>
      </c>
      <c r="Q387" s="65">
        <f t="shared" si="668"/>
        <v>0</v>
      </c>
      <c r="R387" s="65">
        <f t="shared" si="669"/>
        <v>1</v>
      </c>
      <c r="S387" s="65">
        <f t="shared" ref="S387:AL387" si="782">R387+(($B$5*$P387)^S$10)/FACT(S$10)</f>
        <v>1486.2</v>
      </c>
      <c r="T387" s="65">
        <f t="shared" si="782"/>
        <v>1104395.72</v>
      </c>
      <c r="U387" s="65">
        <f t="shared" si="782"/>
        <v>547118135.42133343</v>
      </c>
      <c r="V387" s="65">
        <f t="shared" si="782"/>
        <v>203282019686.5264</v>
      </c>
      <c r="W387" s="65">
        <f t="shared" si="782"/>
        <v>60423657176426.773</v>
      </c>
      <c r="X387" s="65">
        <f t="shared" si="782"/>
        <v>1.4966973854308196E+16</v>
      </c>
      <c r="Y387" s="65">
        <f t="shared" si="782"/>
        <v>3.1777110242514662E+18</v>
      </c>
      <c r="Z387" s="65">
        <f t="shared" si="782"/>
        <v>5.9034114398048381E+20</v>
      </c>
      <c r="AA387" s="65">
        <f t="shared" si="782"/>
        <v>9.7485355658046731E+22</v>
      </c>
      <c r="AB387" s="65">
        <f t="shared" si="782"/>
        <v>1.4488332911287167E+25</v>
      </c>
      <c r="AC387" s="65">
        <f t="shared" si="782"/>
        <v>1.9575144046949572E+27</v>
      </c>
      <c r="AD387" s="65">
        <f t="shared" si="782"/>
        <v>2.4243937455578715E+29</v>
      </c>
      <c r="AE387" s="65">
        <f t="shared" si="782"/>
        <v>2.7716566966586721E+31</v>
      </c>
      <c r="AF387" s="65">
        <f t="shared" si="782"/>
        <v>2.9423290169440401E+33</v>
      </c>
      <c r="AG387" s="65">
        <f t="shared" si="782"/>
        <v>2.9152782306404495E+35</v>
      </c>
      <c r="AH387" s="65">
        <f t="shared" si="782"/>
        <v>2.7079476307986183E+37</v>
      </c>
      <c r="AI387" s="65">
        <f t="shared" si="782"/>
        <v>2.3674007168848309E+39</v>
      </c>
      <c r="AJ387" s="65">
        <f t="shared" si="782"/>
        <v>1.9546990663381429E+41</v>
      </c>
      <c r="AK387" s="65">
        <f t="shared" si="782"/>
        <v>1.5289987895466635E+43</v>
      </c>
      <c r="AL387" s="65">
        <f t="shared" si="782"/>
        <v>1.1362088937461919E+45</v>
      </c>
      <c r="AM387" s="65">
        <f t="shared" si="671"/>
        <v>1</v>
      </c>
      <c r="AN387" s="65">
        <f t="shared" si="666"/>
        <v>1.3888888888888889E-3</v>
      </c>
      <c r="AO387" s="65">
        <f t="shared" ref="AO387:BH387" si="783">AN387+1/((FACT($B$4-1-AO$10))*(($B$5*$P387)^AO$10))</f>
        <v>1.3944998054882245E-3</v>
      </c>
      <c r="AP387" s="65">
        <f t="shared" si="783"/>
        <v>1.3945186949192753E-3</v>
      </c>
      <c r="AQ387" s="65">
        <f t="shared" si="783"/>
        <v>1.394518745793046E-3</v>
      </c>
      <c r="AR387" s="65">
        <f t="shared" si="783"/>
        <v>1.3945187458958075E-3</v>
      </c>
      <c r="AS387" s="65">
        <f t="shared" si="783"/>
        <v>1.3945187458959459E-3</v>
      </c>
      <c r="AT387" s="65">
        <f t="shared" si="783"/>
        <v>1.3945187458959459E-3</v>
      </c>
      <c r="AU387" s="65" t="e">
        <f t="shared" si="783"/>
        <v>#NUM!</v>
      </c>
      <c r="AV387" s="65" t="e">
        <f t="shared" si="783"/>
        <v>#NUM!</v>
      </c>
      <c r="AW387" s="65" t="e">
        <f t="shared" si="783"/>
        <v>#NUM!</v>
      </c>
      <c r="AX387" s="65" t="e">
        <f t="shared" si="783"/>
        <v>#NUM!</v>
      </c>
      <c r="AY387" s="65" t="e">
        <f t="shared" si="783"/>
        <v>#NUM!</v>
      </c>
      <c r="AZ387" s="65" t="e">
        <f t="shared" si="783"/>
        <v>#NUM!</v>
      </c>
      <c r="BA387" s="65" t="e">
        <f t="shared" si="783"/>
        <v>#NUM!</v>
      </c>
      <c r="BB387" s="65" t="e">
        <f t="shared" si="783"/>
        <v>#NUM!</v>
      </c>
      <c r="BC387" s="65" t="e">
        <f t="shared" si="783"/>
        <v>#NUM!</v>
      </c>
      <c r="BD387" s="65" t="e">
        <f t="shared" si="783"/>
        <v>#NUM!</v>
      </c>
      <c r="BE387" s="65" t="e">
        <f t="shared" si="783"/>
        <v>#NUM!</v>
      </c>
      <c r="BF387" s="65" t="e">
        <f t="shared" si="783"/>
        <v>#NUM!</v>
      </c>
      <c r="BG387" s="65" t="e">
        <f t="shared" si="783"/>
        <v>#NUM!</v>
      </c>
      <c r="BH387" s="65" t="e">
        <f t="shared" si="783"/>
        <v>#NUM!</v>
      </c>
      <c r="BI387" s="5">
        <f t="shared" si="673"/>
        <v>7.8681066529319592</v>
      </c>
    </row>
    <row r="388" spans="4:61" s="1" customFormat="1">
      <c r="D388" s="5"/>
      <c r="E388" s="5"/>
      <c r="F388" s="5"/>
      <c r="G388" s="5"/>
      <c r="H388" s="5"/>
      <c r="O388" s="3"/>
      <c r="P388" s="65">
        <v>188.5</v>
      </c>
      <c r="Q388" s="65">
        <f t="shared" si="668"/>
        <v>0</v>
      </c>
      <c r="R388" s="65">
        <f t="shared" si="669"/>
        <v>1</v>
      </c>
      <c r="S388" s="65">
        <f t="shared" ref="S388:AL388" si="784">R388+(($B$5*$P388)^S$10)/FACT(S$10)</f>
        <v>1490.15</v>
      </c>
      <c r="T388" s="65">
        <f t="shared" si="784"/>
        <v>1110274.01125</v>
      </c>
      <c r="U388" s="65">
        <f t="shared" si="784"/>
        <v>551492103.00472927</v>
      </c>
      <c r="V388" s="65">
        <f t="shared" si="784"/>
        <v>205451767264.41464</v>
      </c>
      <c r="W388" s="65">
        <f t="shared" si="784"/>
        <v>61230900718587.133</v>
      </c>
      <c r="X388" s="65">
        <f t="shared" si="784"/>
        <v>1.520723878502896E+16</v>
      </c>
      <c r="Y388" s="65">
        <f t="shared" si="784"/>
        <v>3.2373040446308562E+18</v>
      </c>
      <c r="Z388" s="65">
        <f t="shared" si="784"/>
        <v>6.0301048634779514E+20</v>
      </c>
      <c r="AA388" s="65">
        <f t="shared" si="784"/>
        <v>9.9842147644876358E+22</v>
      </c>
      <c r="AB388" s="65">
        <f t="shared" si="784"/>
        <v>1.4878038257607155E+25</v>
      </c>
      <c r="AC388" s="65">
        <f t="shared" si="784"/>
        <v>2.0155099234530922E+27</v>
      </c>
      <c r="AD388" s="65">
        <f t="shared" si="784"/>
        <v>2.5028559091002447E+29</v>
      </c>
      <c r="AE388" s="65">
        <f t="shared" si="784"/>
        <v>2.8689623367921777E+31</v>
      </c>
      <c r="AF388" s="65">
        <f t="shared" si="784"/>
        <v>3.0537210412705683E+33</v>
      </c>
      <c r="AG388" s="65">
        <f t="shared" si="784"/>
        <v>3.0336875677258566E+35</v>
      </c>
      <c r="AH388" s="65">
        <f t="shared" si="784"/>
        <v>2.8254252222978077E+37</v>
      </c>
      <c r="AI388" s="65">
        <f t="shared" si="784"/>
        <v>2.4766694353817964E+39</v>
      </c>
      <c r="AJ388" s="65">
        <f t="shared" si="784"/>
        <v>2.0503541776876812E+41</v>
      </c>
      <c r="AK388" s="65">
        <f t="shared" si="784"/>
        <v>1.6080843843066785E+43</v>
      </c>
      <c r="AL388" s="65">
        <f t="shared" si="784"/>
        <v>1.1981538496696938E+45</v>
      </c>
      <c r="AM388" s="65">
        <f t="shared" si="671"/>
        <v>1</v>
      </c>
      <c r="AN388" s="65">
        <f t="shared" si="666"/>
        <v>1.3888888888888889E-3</v>
      </c>
      <c r="AO388" s="65">
        <f t="shared" ref="AO388:BH388" si="785">AN388+1/((FACT($B$4-1-AO$10))*(($B$5*$P388)^AO$10))</f>
        <v>1.3944849224203219E-3</v>
      </c>
      <c r="AP388" s="65">
        <f t="shared" si="785"/>
        <v>1.3945037117750927E-3</v>
      </c>
      <c r="AQ388" s="65">
        <f t="shared" si="785"/>
        <v>1.3945037622451052E-3</v>
      </c>
      <c r="AR388" s="65">
        <f t="shared" si="785"/>
        <v>1.3945037623467806E-3</v>
      </c>
      <c r="AS388" s="65">
        <f t="shared" si="785"/>
        <v>1.3945037623469172E-3</v>
      </c>
      <c r="AT388" s="65">
        <f t="shared" si="785"/>
        <v>1.3945037623469172E-3</v>
      </c>
      <c r="AU388" s="65" t="e">
        <f t="shared" si="785"/>
        <v>#NUM!</v>
      </c>
      <c r="AV388" s="65" t="e">
        <f t="shared" si="785"/>
        <v>#NUM!</v>
      </c>
      <c r="AW388" s="65" t="e">
        <f t="shared" si="785"/>
        <v>#NUM!</v>
      </c>
      <c r="AX388" s="65" t="e">
        <f t="shared" si="785"/>
        <v>#NUM!</v>
      </c>
      <c r="AY388" s="65" t="e">
        <f t="shared" si="785"/>
        <v>#NUM!</v>
      </c>
      <c r="AZ388" s="65" t="e">
        <f t="shared" si="785"/>
        <v>#NUM!</v>
      </c>
      <c r="BA388" s="65" t="e">
        <f t="shared" si="785"/>
        <v>#NUM!</v>
      </c>
      <c r="BB388" s="65" t="e">
        <f t="shared" si="785"/>
        <v>#NUM!</v>
      </c>
      <c r="BC388" s="65" t="e">
        <f t="shared" si="785"/>
        <v>#NUM!</v>
      </c>
      <c r="BD388" s="65" t="e">
        <f t="shared" si="785"/>
        <v>#NUM!</v>
      </c>
      <c r="BE388" s="65" t="e">
        <f t="shared" si="785"/>
        <v>#NUM!</v>
      </c>
      <c r="BF388" s="65" t="e">
        <f t="shared" si="785"/>
        <v>#NUM!</v>
      </c>
      <c r="BG388" s="65" t="e">
        <f t="shared" si="785"/>
        <v>#NUM!</v>
      </c>
      <c r="BH388" s="65" t="e">
        <f t="shared" si="785"/>
        <v>#NUM!</v>
      </c>
      <c r="BI388" s="5">
        <f t="shared" si="673"/>
        <v>7.868191193515484</v>
      </c>
    </row>
    <row r="389" spans="4:61" s="1" customFormat="1">
      <c r="D389" s="5"/>
      <c r="E389" s="5"/>
      <c r="F389" s="5"/>
      <c r="G389" s="5"/>
      <c r="H389" s="5"/>
      <c r="O389" s="3"/>
      <c r="P389" s="66">
        <v>189</v>
      </c>
      <c r="Q389" s="65">
        <f t="shared" si="668"/>
        <v>0</v>
      </c>
      <c r="R389" s="65">
        <f t="shared" si="669"/>
        <v>1</v>
      </c>
      <c r="S389" s="65">
        <f t="shared" ref="S389:AL389" si="786">R389+(($B$5*$P389)^S$10)/FACT(S$10)</f>
        <v>1494.1000000000001</v>
      </c>
      <c r="T389" s="65">
        <f t="shared" si="786"/>
        <v>1116167.9050000003</v>
      </c>
      <c r="U389" s="65">
        <f t="shared" si="786"/>
        <v>555889320.65350008</v>
      </c>
      <c r="V389" s="65">
        <f t="shared" si="786"/>
        <v>207638837912.84991</v>
      </c>
      <c r="W389" s="65">
        <f t="shared" si="786"/>
        <v>62046748946514.555</v>
      </c>
      <c r="X389" s="65">
        <f t="shared" si="786"/>
        <v>1.5450709299472048E+16</v>
      </c>
      <c r="Y389" s="65">
        <f t="shared" si="786"/>
        <v>3.2978524313265679E+18</v>
      </c>
      <c r="Z389" s="65">
        <f t="shared" si="786"/>
        <v>6.1591710382615875E+20</v>
      </c>
      <c r="AA389" s="65">
        <f t="shared" si="786"/>
        <v>1.0224945091022885E+23</v>
      </c>
      <c r="AB389" s="65">
        <f t="shared" si="786"/>
        <v>1.5277152383544216E+25</v>
      </c>
      <c r="AC389" s="65">
        <f t="shared" si="786"/>
        <v>2.0750632949940719E+27</v>
      </c>
      <c r="AD389" s="65">
        <f t="shared" si="786"/>
        <v>2.5836395408930898E+29</v>
      </c>
      <c r="AE389" s="65">
        <f t="shared" si="786"/>
        <v>2.9694128788319446E+31</v>
      </c>
      <c r="AF389" s="65">
        <f t="shared" si="786"/>
        <v>3.169018448358963E+33</v>
      </c>
      <c r="AG389" s="65">
        <f t="shared" si="786"/>
        <v>3.1565736121842079E+35</v>
      </c>
      <c r="AH389" s="65">
        <f t="shared" si="786"/>
        <v>2.9476678898092136E+37</v>
      </c>
      <c r="AI389" s="65">
        <f t="shared" si="786"/>
        <v>2.5906720469396304E+39</v>
      </c>
      <c r="AJ389" s="65">
        <f t="shared" si="786"/>
        <v>2.150418278259852E+41</v>
      </c>
      <c r="AK389" s="65">
        <f t="shared" si="786"/>
        <v>1.6910348180125618E+43</v>
      </c>
      <c r="AL389" s="65">
        <f t="shared" si="786"/>
        <v>1.2632984439110547E+45</v>
      </c>
      <c r="AM389" s="65">
        <f t="shared" si="671"/>
        <v>1</v>
      </c>
      <c r="AN389" s="65">
        <f t="shared" si="666"/>
        <v>1.3888888888888889E-3</v>
      </c>
      <c r="AO389" s="65">
        <f t="shared" ref="AO389:BH389" si="787">AN389+1/((FACT($B$4-1-AO$10))*(($B$5*$P389)^AO$10))</f>
        <v>1.3944701180988101E-3</v>
      </c>
      <c r="AP389" s="65">
        <f t="shared" si="787"/>
        <v>1.3944888081705064E-3</v>
      </c>
      <c r="AQ389" s="65">
        <f t="shared" si="787"/>
        <v>1.394488858241022E-3</v>
      </c>
      <c r="AR389" s="65">
        <f t="shared" si="787"/>
        <v>1.3944888583416258E-3</v>
      </c>
      <c r="AS389" s="65">
        <f t="shared" si="787"/>
        <v>1.3944888583417604E-3</v>
      </c>
      <c r="AT389" s="65">
        <f t="shared" si="787"/>
        <v>1.3944888583417604E-3</v>
      </c>
      <c r="AU389" s="65" t="e">
        <f t="shared" si="787"/>
        <v>#NUM!</v>
      </c>
      <c r="AV389" s="65" t="e">
        <f t="shared" si="787"/>
        <v>#NUM!</v>
      </c>
      <c r="AW389" s="65" t="e">
        <f t="shared" si="787"/>
        <v>#NUM!</v>
      </c>
      <c r="AX389" s="65" t="e">
        <f t="shared" si="787"/>
        <v>#NUM!</v>
      </c>
      <c r="AY389" s="65" t="e">
        <f t="shared" si="787"/>
        <v>#NUM!</v>
      </c>
      <c r="AZ389" s="65" t="e">
        <f t="shared" si="787"/>
        <v>#NUM!</v>
      </c>
      <c r="BA389" s="65" t="e">
        <f t="shared" si="787"/>
        <v>#NUM!</v>
      </c>
      <c r="BB389" s="65" t="e">
        <f t="shared" si="787"/>
        <v>#NUM!</v>
      </c>
      <c r="BC389" s="65" t="e">
        <f t="shared" si="787"/>
        <v>#NUM!</v>
      </c>
      <c r="BD389" s="65" t="e">
        <f t="shared" si="787"/>
        <v>#NUM!</v>
      </c>
      <c r="BE389" s="65" t="e">
        <f t="shared" si="787"/>
        <v>#NUM!</v>
      </c>
      <c r="BF389" s="65" t="e">
        <f t="shared" si="787"/>
        <v>#NUM!</v>
      </c>
      <c r="BG389" s="65" t="e">
        <f t="shared" si="787"/>
        <v>#NUM!</v>
      </c>
      <c r="BH389" s="65" t="e">
        <f t="shared" si="787"/>
        <v>#NUM!</v>
      </c>
      <c r="BI389" s="5">
        <f t="shared" si="673"/>
        <v>7.8682752870967416</v>
      </c>
    </row>
    <row r="390" spans="4:61" s="1" customFormat="1">
      <c r="D390" s="5"/>
      <c r="E390" s="5"/>
      <c r="F390" s="5"/>
      <c r="G390" s="5"/>
      <c r="H390" s="5"/>
      <c r="O390" s="3"/>
      <c r="P390" s="65">
        <v>189.5</v>
      </c>
      <c r="Q390" s="65">
        <f t="shared" si="668"/>
        <v>0</v>
      </c>
      <c r="R390" s="65">
        <f t="shared" si="669"/>
        <v>1</v>
      </c>
      <c r="S390" s="65">
        <f t="shared" ref="S390:AL390" si="788">R390+(($B$5*$P390)^S$10)/FACT(S$10)</f>
        <v>1498.05</v>
      </c>
      <c r="T390" s="65">
        <f t="shared" si="788"/>
        <v>1122077.4012499999</v>
      </c>
      <c r="U390" s="65">
        <f t="shared" si="788"/>
        <v>560309849.99752069</v>
      </c>
      <c r="V390" s="65">
        <f t="shared" si="788"/>
        <v>209843323591.3093</v>
      </c>
      <c r="W390" s="65">
        <f t="shared" si="788"/>
        <v>62871270467877.469</v>
      </c>
      <c r="X390" s="65">
        <f t="shared" si="788"/>
        <v>1.5697419521526808E+16</v>
      </c>
      <c r="Y390" s="65">
        <f t="shared" si="788"/>
        <v>3.3593689136997796E+18</v>
      </c>
      <c r="Z390" s="65">
        <f t="shared" si="788"/>
        <v>6.290647952086439E+20</v>
      </c>
      <c r="AA390" s="65">
        <f t="shared" si="788"/>
        <v>1.0470821017685821E+23</v>
      </c>
      <c r="AB390" s="65">
        <f t="shared" si="788"/>
        <v>1.5685876669536705E+25</v>
      </c>
      <c r="AC390" s="65">
        <f t="shared" si="788"/>
        <v>2.1362120804954147E+27</v>
      </c>
      <c r="AD390" s="65">
        <f t="shared" si="788"/>
        <v>2.6668069153362293E+29</v>
      </c>
      <c r="AE390" s="65">
        <f t="shared" si="788"/>
        <v>3.0731012458095516E+31</v>
      </c>
      <c r="AF390" s="65">
        <f t="shared" si="788"/>
        <v>3.2883472889674863E+33</v>
      </c>
      <c r="AG390" s="65">
        <f t="shared" si="788"/>
        <v>3.2840931040552638E+35</v>
      </c>
      <c r="AH390" s="65">
        <f t="shared" si="788"/>
        <v>3.0748555425008307E+37</v>
      </c>
      <c r="AI390" s="65">
        <f t="shared" si="788"/>
        <v>2.70960030488772E+39</v>
      </c>
      <c r="AJ390" s="65">
        <f t="shared" si="788"/>
        <v>2.2550821205672944E+41</v>
      </c>
      <c r="AK390" s="65">
        <f t="shared" si="788"/>
        <v>1.7780279881693293E+43</v>
      </c>
      <c r="AL390" s="65">
        <f t="shared" si="788"/>
        <v>1.3317988262831641E+45</v>
      </c>
      <c r="AM390" s="65">
        <f t="shared" si="671"/>
        <v>1</v>
      </c>
      <c r="AN390" s="65">
        <f t="shared" si="666"/>
        <v>1.3888888888888889E-3</v>
      </c>
      <c r="AO390" s="65">
        <f t="shared" ref="AO390:BH390" si="789">AN390+1/((FACT($B$4-1-AO$10))*(($B$5*$P390)^AO$10))</f>
        <v>1.3944553919003671E-3</v>
      </c>
      <c r="AP390" s="65">
        <f t="shared" si="789"/>
        <v>1.3944739834738332E-3</v>
      </c>
      <c r="AQ390" s="65">
        <f t="shared" si="789"/>
        <v>1.394474033149057E-3</v>
      </c>
      <c r="AR390" s="65">
        <f t="shared" si="789"/>
        <v>1.3944740332486032E-3</v>
      </c>
      <c r="AS390" s="65">
        <f t="shared" si="789"/>
        <v>1.3944740332487362E-3</v>
      </c>
      <c r="AT390" s="65">
        <f t="shared" si="789"/>
        <v>1.3944740332487362E-3</v>
      </c>
      <c r="AU390" s="65" t="e">
        <f t="shared" si="789"/>
        <v>#NUM!</v>
      </c>
      <c r="AV390" s="65" t="e">
        <f t="shared" si="789"/>
        <v>#NUM!</v>
      </c>
      <c r="AW390" s="65" t="e">
        <f t="shared" si="789"/>
        <v>#NUM!</v>
      </c>
      <c r="AX390" s="65" t="e">
        <f t="shared" si="789"/>
        <v>#NUM!</v>
      </c>
      <c r="AY390" s="65" t="e">
        <f t="shared" si="789"/>
        <v>#NUM!</v>
      </c>
      <c r="AZ390" s="65" t="e">
        <f t="shared" si="789"/>
        <v>#NUM!</v>
      </c>
      <c r="BA390" s="65" t="e">
        <f t="shared" si="789"/>
        <v>#NUM!</v>
      </c>
      <c r="BB390" s="65" t="e">
        <f t="shared" si="789"/>
        <v>#NUM!</v>
      </c>
      <c r="BC390" s="65" t="e">
        <f t="shared" si="789"/>
        <v>#NUM!</v>
      </c>
      <c r="BD390" s="65" t="e">
        <f t="shared" si="789"/>
        <v>#NUM!</v>
      </c>
      <c r="BE390" s="65" t="e">
        <f t="shared" si="789"/>
        <v>#NUM!</v>
      </c>
      <c r="BF390" s="65" t="e">
        <f t="shared" si="789"/>
        <v>#NUM!</v>
      </c>
      <c r="BG390" s="65" t="e">
        <f t="shared" si="789"/>
        <v>#NUM!</v>
      </c>
      <c r="BH390" s="65" t="e">
        <f t="shared" si="789"/>
        <v>#NUM!</v>
      </c>
      <c r="BI390" s="5">
        <f t="shared" si="673"/>
        <v>7.8683589372116174</v>
      </c>
    </row>
    <row r="391" spans="4:61" s="1" customFormat="1">
      <c r="D391" s="5"/>
      <c r="E391" s="5"/>
      <c r="F391" s="5"/>
      <c r="G391" s="5"/>
      <c r="H391" s="5"/>
      <c r="O391" s="3"/>
      <c r="P391" s="66">
        <v>190</v>
      </c>
      <c r="Q391" s="65">
        <f t="shared" si="668"/>
        <v>0</v>
      </c>
      <c r="R391" s="65">
        <f t="shared" si="669"/>
        <v>1</v>
      </c>
      <c r="S391" s="65">
        <f t="shared" ref="S391:AL391" si="790">R391+(($B$5*$P391)^S$10)/FACT(S$10)</f>
        <v>1502</v>
      </c>
      <c r="T391" s="65">
        <f t="shared" si="790"/>
        <v>1128002.5</v>
      </c>
      <c r="U391" s="65">
        <f t="shared" si="790"/>
        <v>564753752.66666663</v>
      </c>
      <c r="V391" s="65">
        <f t="shared" si="790"/>
        <v>212065316502.70831</v>
      </c>
      <c r="W391" s="65">
        <f t="shared" si="790"/>
        <v>63704534254065.219</v>
      </c>
      <c r="X391" s="65">
        <f t="shared" si="790"/>
        <v>1.5947403846800954E+16</v>
      </c>
      <c r="Y391" s="65">
        <f t="shared" si="790"/>
        <v>3.4218663564372116E+18</v>
      </c>
      <c r="Z391" s="65">
        <f t="shared" si="790"/>
        <v>6.4245740983621294E+20</v>
      </c>
      <c r="AA391" s="65">
        <f t="shared" si="790"/>
        <v>1.0721938527240771E+23</v>
      </c>
      <c r="AB391" s="65">
        <f t="shared" si="790"/>
        <v>1.610441625744439E+25</v>
      </c>
      <c r="AC391" s="65">
        <f t="shared" si="790"/>
        <v>2.1989946439965486E+27</v>
      </c>
      <c r="AD391" s="65">
        <f t="shared" si="790"/>
        <v>2.7524218063036285E+29</v>
      </c>
      <c r="AE391" s="65">
        <f t="shared" si="790"/>
        <v>3.1801228501056193E+31</v>
      </c>
      <c r="AF391" s="65">
        <f t="shared" si="790"/>
        <v>3.4118373332838544E+33</v>
      </c>
      <c r="AG391" s="65">
        <f t="shared" si="790"/>
        <v>3.4164078355188254E+35</v>
      </c>
      <c r="AH391" s="65">
        <f t="shared" si="790"/>
        <v>3.2071743800684165E+37</v>
      </c>
      <c r="AI391" s="65">
        <f t="shared" si="790"/>
        <v>2.8336531925486575E+39</v>
      </c>
      <c r="AJ391" s="65">
        <f t="shared" si="790"/>
        <v>2.3645441733536579E+41</v>
      </c>
      <c r="AK391" s="65">
        <f t="shared" si="790"/>
        <v>1.8692494784617922E+43</v>
      </c>
      <c r="AL391" s="65">
        <f t="shared" si="790"/>
        <v>1.4038183243491737E+45</v>
      </c>
      <c r="AM391" s="65">
        <f t="shared" si="671"/>
        <v>1</v>
      </c>
      <c r="AN391" s="65">
        <f t="shared" si="666"/>
        <v>1.3888888888888889E-3</v>
      </c>
      <c r="AO391" s="65">
        <f t="shared" ref="AO391:BH391" si="791">AN391+1/((FACT($B$4-1-AO$10))*(($B$5*$P391)^AO$10))</f>
        <v>1.3944407432082315E-3</v>
      </c>
      <c r="AP391" s="65">
        <f t="shared" si="791"/>
        <v>1.3944592370600615E-3</v>
      </c>
      <c r="AQ391" s="65">
        <f t="shared" si="791"/>
        <v>1.3944592863441437E-3</v>
      </c>
      <c r="AR391" s="65">
        <f t="shared" si="791"/>
        <v>1.3944592864426463E-3</v>
      </c>
      <c r="AS391" s="65">
        <f t="shared" si="791"/>
        <v>1.3944592864427775E-3</v>
      </c>
      <c r="AT391" s="65">
        <f t="shared" si="791"/>
        <v>1.3944592864427775E-3</v>
      </c>
      <c r="AU391" s="65" t="e">
        <f t="shared" si="791"/>
        <v>#NUM!</v>
      </c>
      <c r="AV391" s="65" t="e">
        <f t="shared" si="791"/>
        <v>#NUM!</v>
      </c>
      <c r="AW391" s="65" t="e">
        <f t="shared" si="791"/>
        <v>#NUM!</v>
      </c>
      <c r="AX391" s="65" t="e">
        <f t="shared" si="791"/>
        <v>#NUM!</v>
      </c>
      <c r="AY391" s="65" t="e">
        <f t="shared" si="791"/>
        <v>#NUM!</v>
      </c>
      <c r="AZ391" s="65" t="e">
        <f t="shared" si="791"/>
        <v>#NUM!</v>
      </c>
      <c r="BA391" s="65" t="e">
        <f t="shared" si="791"/>
        <v>#NUM!</v>
      </c>
      <c r="BB391" s="65" t="e">
        <f t="shared" si="791"/>
        <v>#NUM!</v>
      </c>
      <c r="BC391" s="65" t="e">
        <f t="shared" si="791"/>
        <v>#NUM!</v>
      </c>
      <c r="BD391" s="65" t="e">
        <f t="shared" si="791"/>
        <v>#NUM!</v>
      </c>
      <c r="BE391" s="65" t="e">
        <f t="shared" si="791"/>
        <v>#NUM!</v>
      </c>
      <c r="BF391" s="65" t="e">
        <f t="shared" si="791"/>
        <v>#NUM!</v>
      </c>
      <c r="BG391" s="65" t="e">
        <f t="shared" si="791"/>
        <v>#NUM!</v>
      </c>
      <c r="BH391" s="65" t="e">
        <f t="shared" si="791"/>
        <v>#NUM!</v>
      </c>
      <c r="BI391" s="5">
        <f t="shared" si="673"/>
        <v>7.8684421473587953</v>
      </c>
    </row>
    <row r="392" spans="4:61" s="1" customFormat="1">
      <c r="D392" s="5"/>
      <c r="E392" s="5"/>
      <c r="F392" s="5"/>
      <c r="G392" s="5"/>
      <c r="H392" s="5"/>
      <c r="O392" s="3"/>
      <c r="P392" s="65">
        <v>190.5</v>
      </c>
      <c r="Q392" s="65">
        <f t="shared" si="668"/>
        <v>0</v>
      </c>
      <c r="R392" s="65">
        <f t="shared" si="669"/>
        <v>1</v>
      </c>
      <c r="S392" s="65">
        <f t="shared" ref="S392:AL392" si="792">R392+(($B$5*$P392)^S$10)/FACT(S$10)</f>
        <v>1505.95</v>
      </c>
      <c r="T392" s="65">
        <f t="shared" si="792"/>
        <v>1133943.2012499999</v>
      </c>
      <c r="U392" s="65">
        <f t="shared" si="792"/>
        <v>569221090.29081249</v>
      </c>
      <c r="V392" s="65">
        <f t="shared" si="792"/>
        <v>214304909093.40005</v>
      </c>
      <c r="W392" s="65">
        <f t="shared" si="792"/>
        <v>64546609641149.258</v>
      </c>
      <c r="X392" s="65">
        <f t="shared" si="792"/>
        <v>1.6200696944059058E+16</v>
      </c>
      <c r="Y392" s="65">
        <f t="shared" si="792"/>
        <v>3.4853577606272353E+18</v>
      </c>
      <c r="Z392" s="65">
        <f t="shared" si="792"/>
        <v>6.5609884813437659E+20</v>
      </c>
      <c r="AA392" s="65">
        <f t="shared" si="792"/>
        <v>1.0978395133013151E+23</v>
      </c>
      <c r="AB392" s="65">
        <f t="shared" si="792"/>
        <v>1.6532980110608288E+25</v>
      </c>
      <c r="AC392" s="65">
        <f t="shared" si="792"/>
        <v>2.2634501673747596E+27</v>
      </c>
      <c r="AD392" s="65">
        <f t="shared" si="792"/>
        <v>2.8405495191514013E+29</v>
      </c>
      <c r="AE392" s="65">
        <f t="shared" si="792"/>
        <v>3.2905756533092022E+31</v>
      </c>
      <c r="AF392" s="65">
        <f t="shared" si="792"/>
        <v>3.5396221704325307E+33</v>
      </c>
      <c r="AG392" s="65">
        <f t="shared" si="792"/>
        <v>3.5536847997696325E+35</v>
      </c>
      <c r="AH392" s="65">
        <f t="shared" si="792"/>
        <v>3.3448170952223112E+37</v>
      </c>
      <c r="AI392" s="65">
        <f t="shared" si="792"/>
        <v>2.9630371756938023E+39</v>
      </c>
      <c r="AJ392" s="65">
        <f t="shared" si="792"/>
        <v>2.4790109121379598E+41</v>
      </c>
      <c r="AK392" s="65">
        <f t="shared" si="792"/>
        <v>1.9648928692510736E+43</v>
      </c>
      <c r="AL392" s="65">
        <f t="shared" si="792"/>
        <v>1.4795277531211021E+45</v>
      </c>
      <c r="AM392" s="65">
        <f t="shared" si="671"/>
        <v>1</v>
      </c>
      <c r="AN392" s="65">
        <f t="shared" si="666"/>
        <v>1.3888888888888889E-3</v>
      </c>
      <c r="AO392" s="65">
        <f t="shared" ref="AO392:BH392" si="793">AN392+1/((FACT($B$4-1-AO$10))*(($B$5*$P392)^AO$10))</f>
        <v>1.3944261714121178E-3</v>
      </c>
      <c r="AP392" s="65">
        <f t="shared" si="793"/>
        <v>1.3944445683107631E-3</v>
      </c>
      <c r="AQ392" s="65">
        <f t="shared" si="793"/>
        <v>1.3944446172077993E-3</v>
      </c>
      <c r="AR392" s="65">
        <f t="shared" si="793"/>
        <v>1.3944446173052717E-3</v>
      </c>
      <c r="AS392" s="65">
        <f t="shared" si="793"/>
        <v>1.3944446173054011E-3</v>
      </c>
      <c r="AT392" s="65">
        <f t="shared" si="793"/>
        <v>1.3944446173054011E-3</v>
      </c>
      <c r="AU392" s="65" t="e">
        <f t="shared" si="793"/>
        <v>#NUM!</v>
      </c>
      <c r="AV392" s="65" t="e">
        <f t="shared" si="793"/>
        <v>#NUM!</v>
      </c>
      <c r="AW392" s="65" t="e">
        <f t="shared" si="793"/>
        <v>#NUM!</v>
      </c>
      <c r="AX392" s="65" t="e">
        <f t="shared" si="793"/>
        <v>#NUM!</v>
      </c>
      <c r="AY392" s="65" t="e">
        <f t="shared" si="793"/>
        <v>#NUM!</v>
      </c>
      <c r="AZ392" s="65" t="e">
        <f t="shared" si="793"/>
        <v>#NUM!</v>
      </c>
      <c r="BA392" s="65" t="e">
        <f t="shared" si="793"/>
        <v>#NUM!</v>
      </c>
      <c r="BB392" s="65" t="e">
        <f t="shared" si="793"/>
        <v>#NUM!</v>
      </c>
      <c r="BC392" s="65" t="e">
        <f t="shared" si="793"/>
        <v>#NUM!</v>
      </c>
      <c r="BD392" s="65" t="e">
        <f t="shared" si="793"/>
        <v>#NUM!</v>
      </c>
      <c r="BE392" s="65" t="e">
        <f t="shared" si="793"/>
        <v>#NUM!</v>
      </c>
      <c r="BF392" s="65" t="e">
        <f t="shared" si="793"/>
        <v>#NUM!</v>
      </c>
      <c r="BG392" s="65" t="e">
        <f t="shared" si="793"/>
        <v>#NUM!</v>
      </c>
      <c r="BH392" s="65" t="e">
        <f t="shared" si="793"/>
        <v>#NUM!</v>
      </c>
      <c r="BI392" s="5">
        <f t="shared" si="673"/>
        <v>7.8685249210002626</v>
      </c>
    </row>
    <row r="393" spans="4:61" s="1" customFormat="1">
      <c r="D393" s="5"/>
      <c r="E393" s="5"/>
      <c r="F393" s="5"/>
      <c r="G393" s="5"/>
      <c r="H393" s="5"/>
      <c r="O393" s="3"/>
      <c r="P393" s="66">
        <v>191</v>
      </c>
      <c r="Q393" s="65">
        <f t="shared" si="668"/>
        <v>0</v>
      </c>
      <c r="R393" s="65">
        <f t="shared" si="669"/>
        <v>1</v>
      </c>
      <c r="S393" s="65">
        <f t="shared" ref="S393:AL393" si="794">R393+(($B$5*$P393)^S$10)/FACT(S$10)</f>
        <v>1509.9</v>
      </c>
      <c r="T393" s="65">
        <f t="shared" si="794"/>
        <v>1139899.5050000001</v>
      </c>
      <c r="U393" s="65">
        <f t="shared" si="794"/>
        <v>573711924.49983346</v>
      </c>
      <c r="V393" s="65">
        <f t="shared" si="794"/>
        <v>216562194053.1759</v>
      </c>
      <c r="W393" s="65">
        <f t="shared" si="794"/>
        <v>65397566330845.047</v>
      </c>
      <c r="X393" s="65">
        <f t="shared" si="794"/>
        <v>1.6457333756665056E+16</v>
      </c>
      <c r="Y393" s="65">
        <f t="shared" si="794"/>
        <v>3.5498562648417065E+18</v>
      </c>
      <c r="Z393" s="65">
        <f t="shared" si="794"/>
        <v>6.6999306215411915E+20</v>
      </c>
      <c r="AA393" s="65">
        <f t="shared" si="794"/>
        <v>1.1240289899174643E+23</v>
      </c>
      <c r="AB393" s="65">
        <f t="shared" si="794"/>
        <v>1.6971781074707932E+25</v>
      </c>
      <c r="AC393" s="65">
        <f t="shared" si="794"/>
        <v>2.3296186655599951E+27</v>
      </c>
      <c r="AD393" s="65">
        <f t="shared" si="794"/>
        <v>2.9312569233221413E+29</v>
      </c>
      <c r="AE393" s="65">
        <f t="shared" si="794"/>
        <v>3.4045602273533326E+31</v>
      </c>
      <c r="AF393" s="65">
        <f t="shared" si="794"/>
        <v>3.6718393103717025E+33</v>
      </c>
      <c r="AG393" s="65">
        <f t="shared" si="794"/>
        <v>3.696096343869935E+35</v>
      </c>
      <c r="AH393" s="65">
        <f t="shared" si="794"/>
        <v>3.4879830821331666E+37</v>
      </c>
      <c r="AI393" s="65">
        <f t="shared" si="794"/>
        <v>3.0979664631143208E+39</v>
      </c>
      <c r="AJ393" s="65">
        <f t="shared" si="794"/>
        <v>2.5986971198905277E+41</v>
      </c>
      <c r="AK393" s="65">
        <f t="shared" si="794"/>
        <v>2.0651600597467396E+43</v>
      </c>
      <c r="AL393" s="65">
        <f t="shared" si="794"/>
        <v>1.5591057372523813E+45</v>
      </c>
      <c r="AM393" s="65">
        <f t="shared" si="671"/>
        <v>1</v>
      </c>
      <c r="AN393" s="65">
        <f t="shared" si="666"/>
        <v>1.3888888888888889E-3</v>
      </c>
      <c r="AO393" s="65">
        <f t="shared" ref="AO393:BH393" si="795">AN393+1/((FACT($B$4-1-AO$10))*(($B$5*$P393)^AO$10))</f>
        <v>1.3944116759081304E-3</v>
      </c>
      <c r="AP393" s="65">
        <f t="shared" si="795"/>
        <v>1.3944299766140062E-3</v>
      </c>
      <c r="AQ393" s="65">
        <f t="shared" si="795"/>
        <v>1.3944300251280386E-3</v>
      </c>
      <c r="AR393" s="65">
        <f t="shared" si="795"/>
        <v>1.3944300252244945E-3</v>
      </c>
      <c r="AS393" s="65">
        <f t="shared" si="795"/>
        <v>1.3944300252246224E-3</v>
      </c>
      <c r="AT393" s="65">
        <f t="shared" si="795"/>
        <v>1.3944300252246224E-3</v>
      </c>
      <c r="AU393" s="65" t="e">
        <f t="shared" si="795"/>
        <v>#NUM!</v>
      </c>
      <c r="AV393" s="65" t="e">
        <f t="shared" si="795"/>
        <v>#NUM!</v>
      </c>
      <c r="AW393" s="65" t="e">
        <f t="shared" si="795"/>
        <v>#NUM!</v>
      </c>
      <c r="AX393" s="65" t="e">
        <f t="shared" si="795"/>
        <v>#NUM!</v>
      </c>
      <c r="AY393" s="65" t="e">
        <f t="shared" si="795"/>
        <v>#NUM!</v>
      </c>
      <c r="AZ393" s="65" t="e">
        <f t="shared" si="795"/>
        <v>#NUM!</v>
      </c>
      <c r="BA393" s="65" t="e">
        <f t="shared" si="795"/>
        <v>#NUM!</v>
      </c>
      <c r="BB393" s="65" t="e">
        <f t="shared" si="795"/>
        <v>#NUM!</v>
      </c>
      <c r="BC393" s="65" t="e">
        <f t="shared" si="795"/>
        <v>#NUM!</v>
      </c>
      <c r="BD393" s="65" t="e">
        <f t="shared" si="795"/>
        <v>#NUM!</v>
      </c>
      <c r="BE393" s="65" t="e">
        <f t="shared" si="795"/>
        <v>#NUM!</v>
      </c>
      <c r="BF393" s="65" t="e">
        <f t="shared" si="795"/>
        <v>#NUM!</v>
      </c>
      <c r="BG393" s="65" t="e">
        <f t="shared" si="795"/>
        <v>#NUM!</v>
      </c>
      <c r="BH393" s="65" t="e">
        <f t="shared" si="795"/>
        <v>#NUM!</v>
      </c>
      <c r="BI393" s="5">
        <f t="shared" si="673"/>
        <v>7.8686072615617686</v>
      </c>
    </row>
    <row r="394" spans="4:61" s="1" customFormat="1">
      <c r="D394" s="5"/>
      <c r="E394" s="5"/>
      <c r="F394" s="5"/>
      <c r="G394" s="5"/>
      <c r="H394" s="5"/>
      <c r="O394" s="3"/>
      <c r="P394" s="65">
        <v>191.5</v>
      </c>
      <c r="Q394" s="65">
        <f t="shared" si="668"/>
        <v>0</v>
      </c>
      <c r="R394" s="65">
        <f t="shared" si="669"/>
        <v>1</v>
      </c>
      <c r="S394" s="65">
        <f t="shared" ref="S394:AL394" si="796">R394+(($B$5*$P394)^S$10)/FACT(S$10)</f>
        <v>1513.8500000000001</v>
      </c>
      <c r="T394" s="65">
        <f t="shared" si="796"/>
        <v>1145871.4112500004</v>
      </c>
      <c r="U394" s="65">
        <f t="shared" si="796"/>
        <v>578226316.92360437</v>
      </c>
      <c r="V394" s="65">
        <f t="shared" si="796"/>
        <v>218837264315.26495</v>
      </c>
      <c r="W394" s="65">
        <f t="shared" si="796"/>
        <v>66257474391473.414</v>
      </c>
      <c r="X394" s="65">
        <f t="shared" si="796"/>
        <v>1.6717349504028344E+16</v>
      </c>
      <c r="Y394" s="65">
        <f t="shared" si="796"/>
        <v>3.6153751462234767E+18</v>
      </c>
      <c r="Z394" s="65">
        <f t="shared" si="796"/>
        <v>6.8414405611710094E+20</v>
      </c>
      <c r="AA394" s="65">
        <f t="shared" si="796"/>
        <v>1.1507723461242732E+23</v>
      </c>
      <c r="AB394" s="65">
        <f t="shared" si="796"/>
        <v>1.7421035939423821E+25</v>
      </c>
      <c r="AC394" s="65">
        <f t="shared" si="796"/>
        <v>2.3975410019915986E+27</v>
      </c>
      <c r="AD394" s="65">
        <f t="shared" si="796"/>
        <v>3.0246124855549431E+29</v>
      </c>
      <c r="AE394" s="65">
        <f t="shared" si="796"/>
        <v>3.5221798169502925E+31</v>
      </c>
      <c r="AF394" s="65">
        <f t="shared" si="796"/>
        <v>3.8086302882305982E+33</v>
      </c>
      <c r="AG394" s="65">
        <f t="shared" si="796"/>
        <v>3.8438203256749242E+35</v>
      </c>
      <c r="AH394" s="65">
        <f t="shared" si="796"/>
        <v>3.6368786509953834E+37</v>
      </c>
      <c r="AI394" s="65">
        <f t="shared" si="796"/>
        <v>3.2386632755460679E+39</v>
      </c>
      <c r="AJ394" s="65">
        <f t="shared" si="796"/>
        <v>2.7238261981656192E+41</v>
      </c>
      <c r="AK394" s="65">
        <f t="shared" si="796"/>
        <v>2.1702616022610028E+43</v>
      </c>
      <c r="AL394" s="65">
        <f t="shared" si="796"/>
        <v>1.6427390461934151E+45</v>
      </c>
      <c r="AM394" s="65">
        <f t="shared" si="671"/>
        <v>1</v>
      </c>
      <c r="AN394" s="65">
        <f t="shared" si="666"/>
        <v>1.3888888888888889E-3</v>
      </c>
      <c r="AO394" s="65">
        <f t="shared" ref="AO394:BH394" si="797">AN394+1/((FACT($B$4-1-AO$10))*(($B$5*$P394)^AO$10))</f>
        <v>1.3943972560986806E-3</v>
      </c>
      <c r="AP394" s="65">
        <f t="shared" si="797"/>
        <v>1.3944154613642714E-3</v>
      </c>
      <c r="AQ394" s="65">
        <f t="shared" si="797"/>
        <v>1.3944155094992897E-3</v>
      </c>
      <c r="AR394" s="65">
        <f t="shared" si="797"/>
        <v>1.394415509594742E-3</v>
      </c>
      <c r="AS394" s="65">
        <f t="shared" si="797"/>
        <v>1.3944155095948682E-3</v>
      </c>
      <c r="AT394" s="65">
        <f t="shared" si="797"/>
        <v>1.3944155095948682E-3</v>
      </c>
      <c r="AU394" s="65" t="e">
        <f t="shared" si="797"/>
        <v>#NUM!</v>
      </c>
      <c r="AV394" s="65" t="e">
        <f t="shared" si="797"/>
        <v>#NUM!</v>
      </c>
      <c r="AW394" s="65" t="e">
        <f t="shared" si="797"/>
        <v>#NUM!</v>
      </c>
      <c r="AX394" s="65" t="e">
        <f t="shared" si="797"/>
        <v>#NUM!</v>
      </c>
      <c r="AY394" s="65" t="e">
        <f t="shared" si="797"/>
        <v>#NUM!</v>
      </c>
      <c r="AZ394" s="65" t="e">
        <f t="shared" si="797"/>
        <v>#NUM!</v>
      </c>
      <c r="BA394" s="65" t="e">
        <f t="shared" si="797"/>
        <v>#NUM!</v>
      </c>
      <c r="BB394" s="65" t="e">
        <f t="shared" si="797"/>
        <v>#NUM!</v>
      </c>
      <c r="BC394" s="65" t="e">
        <f t="shared" si="797"/>
        <v>#NUM!</v>
      </c>
      <c r="BD394" s="65" t="e">
        <f t="shared" si="797"/>
        <v>#NUM!</v>
      </c>
      <c r="BE394" s="65" t="e">
        <f t="shared" si="797"/>
        <v>#NUM!</v>
      </c>
      <c r="BF394" s="65" t="e">
        <f t="shared" si="797"/>
        <v>#NUM!</v>
      </c>
      <c r="BG394" s="65" t="e">
        <f t="shared" si="797"/>
        <v>#NUM!</v>
      </c>
      <c r="BH394" s="65" t="e">
        <f t="shared" si="797"/>
        <v>#NUM!</v>
      </c>
      <c r="BI394" s="5">
        <f t="shared" si="673"/>
        <v>7.8686891724333146</v>
      </c>
    </row>
    <row r="395" spans="4:61" s="1" customFormat="1">
      <c r="D395" s="5"/>
      <c r="E395" s="5"/>
      <c r="F395" s="5"/>
      <c r="G395" s="5"/>
      <c r="H395" s="5"/>
      <c r="O395" s="3"/>
      <c r="P395" s="66">
        <v>192</v>
      </c>
      <c r="Q395" s="65">
        <f t="shared" si="668"/>
        <v>0</v>
      </c>
      <c r="R395" s="65">
        <f t="shared" si="669"/>
        <v>1</v>
      </c>
      <c r="S395" s="65">
        <f t="shared" ref="S395:AL395" si="798">R395+(($B$5*$P395)^S$10)/FACT(S$10)</f>
        <v>1517.8000000000002</v>
      </c>
      <c r="T395" s="65">
        <f t="shared" si="798"/>
        <v>1151858.9200000004</v>
      </c>
      <c r="U395" s="65">
        <f t="shared" si="798"/>
        <v>582764329.19200015</v>
      </c>
      <c r="V395" s="65">
        <f t="shared" si="798"/>
        <v>221130213056.33453</v>
      </c>
      <c r="W395" s="65">
        <f t="shared" si="798"/>
        <v>67126404258922.305</v>
      </c>
      <c r="X395" s="65">
        <f t="shared" si="798"/>
        <v>1.6980779683053842E+16</v>
      </c>
      <c r="Y395" s="65">
        <f t="shared" si="798"/>
        <v>3.6819278215796454E+18</v>
      </c>
      <c r="Z395" s="65">
        <f t="shared" si="798"/>
        <v>6.9855588696517339E+20</v>
      </c>
      <c r="AA395" s="65">
        <f t="shared" si="798"/>
        <v>1.1780798046796552E+23</v>
      </c>
      <c r="AB395" s="65">
        <f t="shared" si="798"/>
        <v>1.7880965500914101E+25</v>
      </c>
      <c r="AC395" s="65">
        <f t="shared" si="798"/>
        <v>2.4672589043202511E+27</v>
      </c>
      <c r="AD395" s="65">
        <f t="shared" si="798"/>
        <v>3.1206863037108444E+29</v>
      </c>
      <c r="AE395" s="65">
        <f t="shared" si="798"/>
        <v>3.6435404033508621E+31</v>
      </c>
      <c r="AF395" s="65">
        <f t="shared" si="798"/>
        <v>3.9501407711391537E+33</v>
      </c>
      <c r="AG395" s="65">
        <f t="shared" si="798"/>
        <v>3.9970402749286203E+35</v>
      </c>
      <c r="AH395" s="65">
        <f t="shared" si="798"/>
        <v>3.7917172488712199E+37</v>
      </c>
      <c r="AI395" s="65">
        <f t="shared" si="798"/>
        <v>3.3853581231932716E+39</v>
      </c>
      <c r="AJ395" s="65">
        <f t="shared" si="798"/>
        <v>2.8546304890256413E+41</v>
      </c>
      <c r="AK395" s="65">
        <f t="shared" si="798"/>
        <v>2.280417048964729E+43</v>
      </c>
      <c r="AL395" s="65">
        <f t="shared" si="798"/>
        <v>1.7306229427957276E+45</v>
      </c>
      <c r="AM395" s="65">
        <f t="shared" si="671"/>
        <v>1</v>
      </c>
      <c r="AN395" s="65">
        <f t="shared" ref="AN395:AN411" si="799">1/((FACT($B$4-1-AN$10))*(($B$5*$P395)^AN$10))</f>
        <v>1.3888888888888889E-3</v>
      </c>
      <c r="AO395" s="65">
        <f t="shared" ref="AO395:BH395" si="800">AN395+1/((FACT($B$4-1-AO$10))*(($B$5*$P395)^AO$10))</f>
        <v>1.3943829113924051E-3</v>
      </c>
      <c r="AP395" s="65">
        <f t="shared" si="800"/>
        <v>1.3944010219623666E-3</v>
      </c>
      <c r="AQ395" s="65">
        <f t="shared" si="800"/>
        <v>1.3944010697223084E-3</v>
      </c>
      <c r="AR395" s="65">
        <f t="shared" si="800"/>
        <v>1.3944010698167704E-3</v>
      </c>
      <c r="AS395" s="65">
        <f t="shared" si="800"/>
        <v>1.3944010698168949E-3</v>
      </c>
      <c r="AT395" s="65">
        <f t="shared" si="800"/>
        <v>1.3944010698168949E-3</v>
      </c>
      <c r="AU395" s="65" t="e">
        <f t="shared" si="800"/>
        <v>#NUM!</v>
      </c>
      <c r="AV395" s="65" t="e">
        <f t="shared" si="800"/>
        <v>#NUM!</v>
      </c>
      <c r="AW395" s="65" t="e">
        <f t="shared" si="800"/>
        <v>#NUM!</v>
      </c>
      <c r="AX395" s="65" t="e">
        <f t="shared" si="800"/>
        <v>#NUM!</v>
      </c>
      <c r="AY395" s="65" t="e">
        <f t="shared" si="800"/>
        <v>#NUM!</v>
      </c>
      <c r="AZ395" s="65" t="e">
        <f t="shared" si="800"/>
        <v>#NUM!</v>
      </c>
      <c r="BA395" s="65" t="e">
        <f t="shared" si="800"/>
        <v>#NUM!</v>
      </c>
      <c r="BB395" s="65" t="e">
        <f t="shared" si="800"/>
        <v>#NUM!</v>
      </c>
      <c r="BC395" s="65" t="e">
        <f t="shared" si="800"/>
        <v>#NUM!</v>
      </c>
      <c r="BD395" s="65" t="e">
        <f t="shared" si="800"/>
        <v>#NUM!</v>
      </c>
      <c r="BE395" s="65" t="e">
        <f t="shared" si="800"/>
        <v>#NUM!</v>
      </c>
      <c r="BF395" s="65" t="e">
        <f t="shared" si="800"/>
        <v>#NUM!</v>
      </c>
      <c r="BG395" s="65" t="e">
        <f t="shared" si="800"/>
        <v>#NUM!</v>
      </c>
      <c r="BH395" s="65" t="e">
        <f t="shared" si="800"/>
        <v>#NUM!</v>
      </c>
      <c r="BI395" s="5">
        <f t="shared" si="673"/>
        <v>7.8687706569696152</v>
      </c>
    </row>
    <row r="396" spans="4:61" s="1" customFormat="1">
      <c r="D396" s="5"/>
      <c r="E396" s="5"/>
      <c r="F396" s="5"/>
      <c r="G396" s="5"/>
      <c r="H396" s="5"/>
      <c r="O396" s="3"/>
      <c r="P396" s="65">
        <v>192.5</v>
      </c>
      <c r="Q396" s="65">
        <f t="shared" ref="Q396:Q411" si="801">$B$5*EXP(-$B$5*P396)*(($B$5*P396)^($B$4-1))/FACT($B$4-1)</f>
        <v>0</v>
      </c>
      <c r="R396" s="65">
        <f t="shared" ref="R396:R411" si="802">(($B$5*$P396)^R$10)/FACT(R$10)</f>
        <v>1</v>
      </c>
      <c r="S396" s="65">
        <f t="shared" ref="S396:AL396" si="803">R396+(($B$5*$P396)^S$10)/FACT(S$10)</f>
        <v>1521.75</v>
      </c>
      <c r="T396" s="65">
        <f t="shared" si="803"/>
        <v>1157862.03125</v>
      </c>
      <c r="U396" s="65">
        <f t="shared" si="803"/>
        <v>587326022.93489587</v>
      </c>
      <c r="V396" s="65">
        <f t="shared" si="803"/>
        <v>223441133696.48975</v>
      </c>
      <c r="W396" s="65">
        <f t="shared" si="803"/>
        <v>68004426737608.203</v>
      </c>
      <c r="X396" s="65">
        <f t="shared" si="803"/>
        <v>1.7247660069595728E+16</v>
      </c>
      <c r="Y396" s="65">
        <f t="shared" si="803"/>
        <v>3.7495278484805222E+18</v>
      </c>
      <c r="Z396" s="65">
        <f t="shared" si="803"/>
        <v>7.1323266491422015E+20</v>
      </c>
      <c r="AA396" s="65">
        <f t="shared" si="803"/>
        <v>1.2059617496410571E+23</v>
      </c>
      <c r="AB396" s="65">
        <f t="shared" si="803"/>
        <v>1.8351794625113653E+25</v>
      </c>
      <c r="AC396" s="65">
        <f t="shared" si="803"/>
        <v>2.5388149803582888E+27</v>
      </c>
      <c r="AD396" s="65">
        <f t="shared" si="803"/>
        <v>3.2195501412233542E+29</v>
      </c>
      <c r="AE396" s="65">
        <f t="shared" si="803"/>
        <v>3.7687507694519397E+31</v>
      </c>
      <c r="AF396" s="65">
        <f t="shared" si="803"/>
        <v>4.0965206676026498E+33</v>
      </c>
      <c r="AG396" s="65">
        <f t="shared" si="803"/>
        <v>4.1559455586295524E+35</v>
      </c>
      <c r="AH396" s="65">
        <f t="shared" si="803"/>
        <v>3.9527196869821231E+37</v>
      </c>
      <c r="AI396" s="65">
        <f t="shared" si="803"/>
        <v>3.5382900921022955E+39</v>
      </c>
      <c r="AJ396" s="65">
        <f t="shared" si="803"/>
        <v>2.9913516081014587E+41</v>
      </c>
      <c r="AK396" s="65">
        <f t="shared" si="803"/>
        <v>2.3958553115781974E+43</v>
      </c>
      <c r="AL396" s="65">
        <f t="shared" si="803"/>
        <v>1.8229615458669523E+45</v>
      </c>
      <c r="AM396" s="65">
        <f t="shared" ref="AM396:AM411" si="804">1-EXP(-$B$5*P396)*VLOOKUP(P396,P396:AL796,$B$4+2,1)</f>
        <v>1</v>
      </c>
      <c r="AN396" s="65">
        <f t="shared" si="799"/>
        <v>1.3888888888888889E-3</v>
      </c>
      <c r="AO396" s="65">
        <f t="shared" ref="AO396:BH396" si="805">AN396+1/((FACT($B$4-1-AO$10))*(($B$5*$P396)^AO$10))</f>
        <v>1.3943686412040844E-3</v>
      </c>
      <c r="AP396" s="65">
        <f t="shared" si="805"/>
        <v>1.3943866578153459E-3</v>
      </c>
      <c r="AQ396" s="65">
        <f t="shared" si="805"/>
        <v>1.3943867052040981E-3</v>
      </c>
      <c r="AR396" s="65">
        <f t="shared" si="805"/>
        <v>1.3943867052975823E-3</v>
      </c>
      <c r="AS396" s="65">
        <f t="shared" si="805"/>
        <v>1.3943867052977053E-3</v>
      </c>
      <c r="AT396" s="65">
        <f t="shared" si="805"/>
        <v>1.3943867052977053E-3</v>
      </c>
      <c r="AU396" s="65" t="e">
        <f t="shared" si="805"/>
        <v>#NUM!</v>
      </c>
      <c r="AV396" s="65" t="e">
        <f t="shared" si="805"/>
        <v>#NUM!</v>
      </c>
      <c r="AW396" s="65" t="e">
        <f t="shared" si="805"/>
        <v>#NUM!</v>
      </c>
      <c r="AX396" s="65" t="e">
        <f t="shared" si="805"/>
        <v>#NUM!</v>
      </c>
      <c r="AY396" s="65" t="e">
        <f t="shared" si="805"/>
        <v>#NUM!</v>
      </c>
      <c r="AZ396" s="65" t="e">
        <f t="shared" si="805"/>
        <v>#NUM!</v>
      </c>
      <c r="BA396" s="65" t="e">
        <f t="shared" si="805"/>
        <v>#NUM!</v>
      </c>
      <c r="BB396" s="65" t="e">
        <f t="shared" si="805"/>
        <v>#NUM!</v>
      </c>
      <c r="BC396" s="65" t="e">
        <f t="shared" si="805"/>
        <v>#NUM!</v>
      </c>
      <c r="BD396" s="65" t="e">
        <f t="shared" si="805"/>
        <v>#NUM!</v>
      </c>
      <c r="BE396" s="65" t="e">
        <f t="shared" si="805"/>
        <v>#NUM!</v>
      </c>
      <c r="BF396" s="65" t="e">
        <f t="shared" si="805"/>
        <v>#NUM!</v>
      </c>
      <c r="BG396" s="65" t="e">
        <f t="shared" si="805"/>
        <v>#NUM!</v>
      </c>
      <c r="BH396" s="65" t="e">
        <f t="shared" si="805"/>
        <v>#NUM!</v>
      </c>
      <c r="BI396" s="5">
        <f t="shared" ref="BI396:BI411" si="806">$B$5/((FACT($B$4-1))*VLOOKUP(P396,P396:BH796,$B$4+24,1))</f>
        <v>7.8688517184905482</v>
      </c>
    </row>
    <row r="397" spans="4:61" s="1" customFormat="1">
      <c r="D397" s="5"/>
      <c r="E397" s="5"/>
      <c r="F397" s="5"/>
      <c r="G397" s="5"/>
      <c r="H397" s="5"/>
      <c r="O397" s="3"/>
      <c r="P397" s="66">
        <v>193</v>
      </c>
      <c r="Q397" s="65">
        <f t="shared" si="801"/>
        <v>0</v>
      </c>
      <c r="R397" s="65">
        <f t="shared" si="802"/>
        <v>1</v>
      </c>
      <c r="S397" s="65">
        <f t="shared" ref="S397:AL397" si="807">R397+(($B$5*$P397)^S$10)/FACT(S$10)</f>
        <v>1525.7</v>
      </c>
      <c r="T397" s="65">
        <f t="shared" si="807"/>
        <v>1163880.7450000001</v>
      </c>
      <c r="U397" s="65">
        <f t="shared" si="807"/>
        <v>591911459.78216672</v>
      </c>
      <c r="V397" s="65">
        <f t="shared" si="807"/>
        <v>225770119899.27423</v>
      </c>
      <c r="W397" s="65">
        <f t="shared" si="807"/>
        <v>68891613001437.984</v>
      </c>
      <c r="X397" s="65">
        <f t="shared" si="807"/>
        <v>1.751802671991512E+16</v>
      </c>
      <c r="Y397" s="65">
        <f t="shared" si="807"/>
        <v>3.8181889263643853E+18</v>
      </c>
      <c r="Z397" s="65">
        <f t="shared" si="807"/>
        <v>7.2817855401235487E+20</v>
      </c>
      <c r="AA397" s="65">
        <f t="shared" si="807"/>
        <v>1.2344287284808012E+23</v>
      </c>
      <c r="AB397" s="65">
        <f t="shared" si="807"/>
        <v>1.8833752311864594E+25</v>
      </c>
      <c r="AC397" s="65">
        <f t="shared" si="807"/>
        <v>2.6122527342817263E+27</v>
      </c>
      <c r="AD397" s="65">
        <f t="shared" si="807"/>
        <v>3.3212774621840246E+29</v>
      </c>
      <c r="AE397" s="65">
        <f t="shared" si="807"/>
        <v>3.8979225662775236E+31</v>
      </c>
      <c r="AF397" s="65">
        <f t="shared" si="807"/>
        <v>4.2479242394752192E+33</v>
      </c>
      <c r="AG397" s="65">
        <f t="shared" si="807"/>
        <v>4.3207315507679747E+35</v>
      </c>
      <c r="AH397" s="65">
        <f t="shared" si="807"/>
        <v>4.1201143746180876E+37</v>
      </c>
      <c r="AI397" s="65">
        <f t="shared" si="807"/>
        <v>3.6977071396436152E+39</v>
      </c>
      <c r="AJ397" s="65">
        <f t="shared" si="807"/>
        <v>3.134240789143558E+41</v>
      </c>
      <c r="AK397" s="65">
        <f t="shared" si="807"/>
        <v>2.5168150344435601E+43</v>
      </c>
      <c r="AL397" s="65">
        <f t="shared" si="807"/>
        <v>1.9199682071964478E+45</v>
      </c>
      <c r="AM397" s="65">
        <f t="shared" si="804"/>
        <v>1</v>
      </c>
      <c r="AN397" s="65">
        <f t="shared" si="799"/>
        <v>1.3888888888888889E-3</v>
      </c>
      <c r="AO397" s="65">
        <f t="shared" ref="AO397:BH397" si="808">AN397+1/((FACT($B$4-1-AO$10))*(($B$5*$P397)^AO$10))</f>
        <v>1.394354444954563E-3</v>
      </c>
      <c r="AP397" s="65">
        <f t="shared" si="808"/>
        <v>1.3943723683364272E-3</v>
      </c>
      <c r="AQ397" s="65">
        <f t="shared" si="808"/>
        <v>1.3943724153578265E-3</v>
      </c>
      <c r="AR397" s="65">
        <f t="shared" si="808"/>
        <v>1.3943724154503458E-3</v>
      </c>
      <c r="AS397" s="65">
        <f t="shared" si="808"/>
        <v>1.3943724154504673E-3</v>
      </c>
      <c r="AT397" s="65">
        <f t="shared" si="808"/>
        <v>1.3943724154504673E-3</v>
      </c>
      <c r="AU397" s="65" t="e">
        <f t="shared" si="808"/>
        <v>#NUM!</v>
      </c>
      <c r="AV397" s="65" t="e">
        <f t="shared" si="808"/>
        <v>#NUM!</v>
      </c>
      <c r="AW397" s="65" t="e">
        <f t="shared" si="808"/>
        <v>#NUM!</v>
      </c>
      <c r="AX397" s="65" t="e">
        <f t="shared" si="808"/>
        <v>#NUM!</v>
      </c>
      <c r="AY397" s="65" t="e">
        <f t="shared" si="808"/>
        <v>#NUM!</v>
      </c>
      <c r="AZ397" s="65" t="e">
        <f t="shared" si="808"/>
        <v>#NUM!</v>
      </c>
      <c r="BA397" s="65" t="e">
        <f t="shared" si="808"/>
        <v>#NUM!</v>
      </c>
      <c r="BB397" s="65" t="e">
        <f t="shared" si="808"/>
        <v>#NUM!</v>
      </c>
      <c r="BC397" s="65" t="e">
        <f t="shared" si="808"/>
        <v>#NUM!</v>
      </c>
      <c r="BD397" s="65" t="e">
        <f t="shared" si="808"/>
        <v>#NUM!</v>
      </c>
      <c r="BE397" s="65" t="e">
        <f t="shared" si="808"/>
        <v>#NUM!</v>
      </c>
      <c r="BF397" s="65" t="e">
        <f t="shared" si="808"/>
        <v>#NUM!</v>
      </c>
      <c r="BG397" s="65" t="e">
        <f t="shared" si="808"/>
        <v>#NUM!</v>
      </c>
      <c r="BH397" s="65" t="e">
        <f t="shared" si="808"/>
        <v>#NUM!</v>
      </c>
      <c r="BI397" s="5">
        <f t="shared" si="806"/>
        <v>7.8689323602816161</v>
      </c>
    </row>
    <row r="398" spans="4:61" s="1" customFormat="1">
      <c r="D398" s="5"/>
      <c r="E398" s="5"/>
      <c r="F398" s="5"/>
      <c r="G398" s="5"/>
      <c r="H398" s="5"/>
      <c r="O398" s="3"/>
      <c r="P398" s="65">
        <v>193.5</v>
      </c>
      <c r="Q398" s="65">
        <f t="shared" si="801"/>
        <v>0</v>
      </c>
      <c r="R398" s="65">
        <f t="shared" si="802"/>
        <v>1</v>
      </c>
      <c r="S398" s="65">
        <f t="shared" ref="S398:AL398" si="809">R398+(($B$5*$P398)^S$10)/FACT(S$10)</f>
        <v>1529.65</v>
      </c>
      <c r="T398" s="65">
        <f t="shared" si="809"/>
        <v>1169915.06125</v>
      </c>
      <c r="U398" s="65">
        <f t="shared" si="809"/>
        <v>596520701.36368763</v>
      </c>
      <c r="V398" s="65">
        <f t="shared" si="809"/>
        <v>228117265571.66901</v>
      </c>
      <c r="W398" s="65">
        <f t="shared" si="809"/>
        <v>69788034594770.133</v>
      </c>
      <c r="X398" s="65">
        <f t="shared" si="809"/>
        <v>1.7791915972141306E+16</v>
      </c>
      <c r="Y398" s="65">
        <f t="shared" si="809"/>
        <v>3.8879248976479293E+18</v>
      </c>
      <c r="Z398" s="65">
        <f t="shared" si="809"/>
        <v>7.4339777270248479E+20</v>
      </c>
      <c r="AA398" s="65">
        <f t="shared" si="809"/>
        <v>1.2634914542235402E+23</v>
      </c>
      <c r="AB398" s="65">
        <f t="shared" si="809"/>
        <v>1.9327071759886336E+25</v>
      </c>
      <c r="AC398" s="65">
        <f t="shared" si="809"/>
        <v>2.687616583087193E+27</v>
      </c>
      <c r="AD398" s="65">
        <f t="shared" si="809"/>
        <v>3.4259434670729449E+29</v>
      </c>
      <c r="AE398" s="65">
        <f t="shared" si="809"/>
        <v>4.0311703808581869E+31</v>
      </c>
      <c r="AF398" s="65">
        <f t="shared" si="809"/>
        <v>4.4045102165867659E+33</v>
      </c>
      <c r="AG398" s="65">
        <f t="shared" si="809"/>
        <v>4.491599806538116E+35</v>
      </c>
      <c r="AH398" s="65">
        <f t="shared" si="809"/>
        <v>4.2941375598395298E+37</v>
      </c>
      <c r="AI398" s="65">
        <f t="shared" si="809"/>
        <v>3.8638663993666615E+39</v>
      </c>
      <c r="AJ398" s="65">
        <f t="shared" si="809"/>
        <v>3.2835592404288668E+41</v>
      </c>
      <c r="AK398" s="65">
        <f t="shared" si="809"/>
        <v>2.6435449814399037E+43</v>
      </c>
      <c r="AL398" s="65">
        <f t="shared" si="809"/>
        <v>2.0218659035890462E+45</v>
      </c>
      <c r="AM398" s="65">
        <f t="shared" si="804"/>
        <v>1</v>
      </c>
      <c r="AN398" s="65">
        <f t="shared" si="799"/>
        <v>1.3888888888888889E-3</v>
      </c>
      <c r="AO398" s="65">
        <f t="shared" ref="AO398:BH398" si="810">AN398+1/((FACT($B$4-1-AO$10))*(($B$5*$P398)^AO$10))</f>
        <v>1.3943403220706724E-3</v>
      </c>
      <c r="AP398" s="65">
        <f t="shared" si="810"/>
        <v>1.3943581529449137E-3</v>
      </c>
      <c r="AQ398" s="65">
        <f t="shared" si="810"/>
        <v>1.3943581996027471E-3</v>
      </c>
      <c r="AR398" s="65">
        <f t="shared" si="810"/>
        <v>1.3943581996943139E-3</v>
      </c>
      <c r="AS398" s="65">
        <f t="shared" si="810"/>
        <v>1.3943581996944336E-3</v>
      </c>
      <c r="AT398" s="65">
        <f t="shared" si="810"/>
        <v>1.3943581996944336E-3</v>
      </c>
      <c r="AU398" s="65" t="e">
        <f t="shared" si="810"/>
        <v>#NUM!</v>
      </c>
      <c r="AV398" s="65" t="e">
        <f t="shared" si="810"/>
        <v>#NUM!</v>
      </c>
      <c r="AW398" s="65" t="e">
        <f t="shared" si="810"/>
        <v>#NUM!</v>
      </c>
      <c r="AX398" s="65" t="e">
        <f t="shared" si="810"/>
        <v>#NUM!</v>
      </c>
      <c r="AY398" s="65" t="e">
        <f t="shared" si="810"/>
        <v>#NUM!</v>
      </c>
      <c r="AZ398" s="65" t="e">
        <f t="shared" si="810"/>
        <v>#NUM!</v>
      </c>
      <c r="BA398" s="65" t="e">
        <f t="shared" si="810"/>
        <v>#NUM!</v>
      </c>
      <c r="BB398" s="65" t="e">
        <f t="shared" si="810"/>
        <v>#NUM!</v>
      </c>
      <c r="BC398" s="65" t="e">
        <f t="shared" si="810"/>
        <v>#NUM!</v>
      </c>
      <c r="BD398" s="65" t="e">
        <f t="shared" si="810"/>
        <v>#NUM!</v>
      </c>
      <c r="BE398" s="65" t="e">
        <f t="shared" si="810"/>
        <v>#NUM!</v>
      </c>
      <c r="BF398" s="65" t="e">
        <f t="shared" si="810"/>
        <v>#NUM!</v>
      </c>
      <c r="BG398" s="65" t="e">
        <f t="shared" si="810"/>
        <v>#NUM!</v>
      </c>
      <c r="BH398" s="65" t="e">
        <f t="shared" si="810"/>
        <v>#NUM!</v>
      </c>
      <c r="BI398" s="5">
        <f t="shared" si="806"/>
        <v>7.8690125855943815</v>
      </c>
    </row>
    <row r="399" spans="4:61" s="1" customFormat="1">
      <c r="D399" s="5"/>
      <c r="E399" s="5"/>
      <c r="F399" s="5"/>
      <c r="G399" s="5"/>
      <c r="H399" s="5"/>
      <c r="O399" s="3"/>
      <c r="P399" s="66">
        <v>194</v>
      </c>
      <c r="Q399" s="65">
        <f t="shared" si="801"/>
        <v>0</v>
      </c>
      <c r="R399" s="65">
        <f t="shared" si="802"/>
        <v>1</v>
      </c>
      <c r="S399" s="65">
        <f t="shared" ref="S399:AL399" si="811">R399+(($B$5*$P399)^S$10)/FACT(S$10)</f>
        <v>1533.6000000000001</v>
      </c>
      <c r="T399" s="65">
        <f t="shared" si="811"/>
        <v>1175964.9800000002</v>
      </c>
      <c r="U399" s="65">
        <f t="shared" si="811"/>
        <v>601153809.30933344</v>
      </c>
      <c r="V399" s="65">
        <f t="shared" si="811"/>
        <v>230482664864.09341</v>
      </c>
      <c r="W399" s="65">
        <f t="shared" si="811"/>
        <v>70693763433376.516</v>
      </c>
      <c r="X399" s="65">
        <f t="shared" si="811"/>
        <v>1.8069364447737068E+16</v>
      </c>
      <c r="Y399" s="65">
        <f t="shared" si="811"/>
        <v>3.9587497488425708E+18</v>
      </c>
      <c r="Z399" s="65">
        <f t="shared" si="811"/>
        <v>7.5889459438928291E+20</v>
      </c>
      <c r="AA399" s="65">
        <f t="shared" si="811"/>
        <v>1.2931608076060472E+23</v>
      </c>
      <c r="AB399" s="65">
        <f t="shared" si="811"/>
        <v>1.9831990432594784E+25</v>
      </c>
      <c r="AC399" s="65">
        <f t="shared" si="811"/>
        <v>2.7649518733072372E+27</v>
      </c>
      <c r="AD399" s="65">
        <f t="shared" si="811"/>
        <v>3.5336251291444699E+29</v>
      </c>
      <c r="AE399" s="65">
        <f t="shared" si="811"/>
        <v>4.1686118055349121E+31</v>
      </c>
      <c r="AF399" s="65">
        <f t="shared" si="811"/>
        <v>4.566441914079306E+33</v>
      </c>
      <c r="AG399" s="65">
        <f t="shared" si="811"/>
        <v>4.6687582411316708E+35</v>
      </c>
      <c r="AH399" s="65">
        <f t="shared" si="811"/>
        <v>4.4750335771508286E+37</v>
      </c>
      <c r="AI399" s="65">
        <f t="shared" si="811"/>
        <v>4.0370344954996125E+39</v>
      </c>
      <c r="AJ399" s="65">
        <f t="shared" si="811"/>
        <v>3.4395785133990474E+41</v>
      </c>
      <c r="AK399" s="65">
        <f t="shared" si="811"/>
        <v>2.776304437216808E+43</v>
      </c>
      <c r="AL399" s="65">
        <f t="shared" si="811"/>
        <v>2.1288876444632314E+45</v>
      </c>
      <c r="AM399" s="65">
        <f t="shared" si="804"/>
        <v>1</v>
      </c>
      <c r="AN399" s="65">
        <f t="shared" si="799"/>
        <v>1.3888888888888889E-3</v>
      </c>
      <c r="AO399" s="65">
        <f t="shared" ref="AO399:BH399" si="812">AN399+1/((FACT($B$4-1-AO$10))*(($B$5*$P399)^AO$10))</f>
        <v>1.3943262719851523E-3</v>
      </c>
      <c r="AP399" s="65">
        <f t="shared" si="812"/>
        <v>1.3943440110661136E-3</v>
      </c>
      <c r="AQ399" s="65">
        <f t="shared" si="812"/>
        <v>1.3943440573641194E-3</v>
      </c>
      <c r="AR399" s="65">
        <f t="shared" si="812"/>
        <v>1.3943440574547457E-3</v>
      </c>
      <c r="AS399" s="65">
        <f t="shared" si="812"/>
        <v>1.3943440574548638E-3</v>
      </c>
      <c r="AT399" s="65">
        <f t="shared" si="812"/>
        <v>1.3943440574548638E-3</v>
      </c>
      <c r="AU399" s="65" t="e">
        <f t="shared" si="812"/>
        <v>#NUM!</v>
      </c>
      <c r="AV399" s="65" t="e">
        <f t="shared" si="812"/>
        <v>#NUM!</v>
      </c>
      <c r="AW399" s="65" t="e">
        <f t="shared" si="812"/>
        <v>#NUM!</v>
      </c>
      <c r="AX399" s="65" t="e">
        <f t="shared" si="812"/>
        <v>#NUM!</v>
      </c>
      <c r="AY399" s="65" t="e">
        <f t="shared" si="812"/>
        <v>#NUM!</v>
      </c>
      <c r="AZ399" s="65" t="e">
        <f t="shared" si="812"/>
        <v>#NUM!</v>
      </c>
      <c r="BA399" s="65" t="e">
        <f t="shared" si="812"/>
        <v>#NUM!</v>
      </c>
      <c r="BB399" s="65" t="e">
        <f t="shared" si="812"/>
        <v>#NUM!</v>
      </c>
      <c r="BC399" s="65" t="e">
        <f t="shared" si="812"/>
        <v>#NUM!</v>
      </c>
      <c r="BD399" s="65" t="e">
        <f t="shared" si="812"/>
        <v>#NUM!</v>
      </c>
      <c r="BE399" s="65" t="e">
        <f t="shared" si="812"/>
        <v>#NUM!</v>
      </c>
      <c r="BF399" s="65" t="e">
        <f t="shared" si="812"/>
        <v>#NUM!</v>
      </c>
      <c r="BG399" s="65" t="e">
        <f t="shared" si="812"/>
        <v>#NUM!</v>
      </c>
      <c r="BH399" s="65" t="e">
        <f t="shared" si="812"/>
        <v>#NUM!</v>
      </c>
      <c r="BI399" s="5">
        <f t="shared" si="806"/>
        <v>7.8690923976469156</v>
      </c>
    </row>
    <row r="400" spans="4:61" s="1" customFormat="1">
      <c r="D400" s="5"/>
      <c r="E400" s="5"/>
      <c r="F400" s="5"/>
      <c r="G400" s="5"/>
      <c r="H400" s="5"/>
      <c r="O400" s="3"/>
      <c r="P400" s="65">
        <v>194.5</v>
      </c>
      <c r="Q400" s="65">
        <f t="shared" si="801"/>
        <v>0</v>
      </c>
      <c r="R400" s="65">
        <f t="shared" si="802"/>
        <v>1</v>
      </c>
      <c r="S400" s="65">
        <f t="shared" ref="S400:AL400" si="813">R400+(($B$5*$P400)^S$10)/FACT(S$10)</f>
        <v>1537.5500000000002</v>
      </c>
      <c r="T400" s="65">
        <f t="shared" si="813"/>
        <v>1182030.5012500004</v>
      </c>
      <c r="U400" s="65">
        <f t="shared" si="813"/>
        <v>605810845.24897945</v>
      </c>
      <c r="V400" s="65">
        <f t="shared" si="813"/>
        <v>232866412170.40497</v>
      </c>
      <c r="W400" s="65">
        <f t="shared" si="813"/>
        <v>71608871805404.094</v>
      </c>
      <c r="X400" s="65">
        <f t="shared" si="813"/>
        <v>1.8350409052967612E+16</v>
      </c>
      <c r="Y400" s="65">
        <f t="shared" si="813"/>
        <v>4.0306776116765097E+18</v>
      </c>
      <c r="Z400" s="65">
        <f t="shared" si="813"/>
        <v>7.746733480105771E+20</v>
      </c>
      <c r="AA400" s="65">
        <f t="shared" si="813"/>
        <v>1.3234478392594732E+23</v>
      </c>
      <c r="AB400" s="65">
        <f t="shared" si="813"/>
        <v>2.0348750124778826E+25</v>
      </c>
      <c r="AC400" s="65">
        <f t="shared" si="813"/>
        <v>2.844304897987278E+27</v>
      </c>
      <c r="AD400" s="65">
        <f t="shared" si="813"/>
        <v>3.64440123147831E+29</v>
      </c>
      <c r="AE400" s="65">
        <f t="shared" si="813"/>
        <v>4.3103675087132246E+31</v>
      </c>
      <c r="AF400" s="65">
        <f t="shared" si="813"/>
        <v>4.7338873525092939E+33</v>
      </c>
      <c r="AG400" s="65">
        <f t="shared" si="813"/>
        <v>4.8524213132204424E+35</v>
      </c>
      <c r="AH400" s="65">
        <f t="shared" si="813"/>
        <v>4.6630551023283852E+37</v>
      </c>
      <c r="AI400" s="65">
        <f t="shared" si="813"/>
        <v>4.2174878673729263E+39</v>
      </c>
      <c r="AJ400" s="65">
        <f t="shared" si="813"/>
        <v>3.6025808839165318E+41</v>
      </c>
      <c r="AK400" s="65">
        <f t="shared" si="813"/>
        <v>2.91536362323697E+43</v>
      </c>
      <c r="AL400" s="65">
        <f t="shared" si="813"/>
        <v>2.2412768955888435E+45</v>
      </c>
      <c r="AM400" s="65">
        <f t="shared" si="804"/>
        <v>1</v>
      </c>
      <c r="AN400" s="65">
        <f t="shared" si="799"/>
        <v>1.3888888888888889E-3</v>
      </c>
      <c r="AO400" s="65">
        <f t="shared" ref="AO400:BH400" si="814">AN400+1/((FACT($B$4-1-AO$10))*(($B$5*$P400)^AO$10))</f>
        <v>1.3943122941365758E-3</v>
      </c>
      <c r="AP400" s="65">
        <f t="shared" si="814"/>
        <v>1.3943299421312642E-3</v>
      </c>
      <c r="AQ400" s="65">
        <f t="shared" si="814"/>
        <v>1.3943299880731332E-3</v>
      </c>
      <c r="AR400" s="65">
        <f t="shared" si="814"/>
        <v>1.3943299881628312E-3</v>
      </c>
      <c r="AS400" s="65">
        <f t="shared" si="814"/>
        <v>1.3943299881629479E-3</v>
      </c>
      <c r="AT400" s="65">
        <f t="shared" si="814"/>
        <v>1.3943299881629479E-3</v>
      </c>
      <c r="AU400" s="65" t="e">
        <f t="shared" si="814"/>
        <v>#NUM!</v>
      </c>
      <c r="AV400" s="65" t="e">
        <f t="shared" si="814"/>
        <v>#NUM!</v>
      </c>
      <c r="AW400" s="65" t="e">
        <f t="shared" si="814"/>
        <v>#NUM!</v>
      </c>
      <c r="AX400" s="65" t="e">
        <f t="shared" si="814"/>
        <v>#NUM!</v>
      </c>
      <c r="AY400" s="65" t="e">
        <f t="shared" si="814"/>
        <v>#NUM!</v>
      </c>
      <c r="AZ400" s="65" t="e">
        <f t="shared" si="814"/>
        <v>#NUM!</v>
      </c>
      <c r="BA400" s="65" t="e">
        <f t="shared" si="814"/>
        <v>#NUM!</v>
      </c>
      <c r="BB400" s="65" t="e">
        <f t="shared" si="814"/>
        <v>#NUM!</v>
      </c>
      <c r="BC400" s="65" t="e">
        <f t="shared" si="814"/>
        <v>#NUM!</v>
      </c>
      <c r="BD400" s="65" t="e">
        <f t="shared" si="814"/>
        <v>#NUM!</v>
      </c>
      <c r="BE400" s="65" t="e">
        <f t="shared" si="814"/>
        <v>#NUM!</v>
      </c>
      <c r="BF400" s="65" t="e">
        <f t="shared" si="814"/>
        <v>#NUM!</v>
      </c>
      <c r="BG400" s="65" t="e">
        <f t="shared" si="814"/>
        <v>#NUM!</v>
      </c>
      <c r="BH400" s="65" t="e">
        <f t="shared" si="814"/>
        <v>#NUM!</v>
      </c>
      <c r="BI400" s="5">
        <f t="shared" si="806"/>
        <v>7.8691717996242065</v>
      </c>
    </row>
    <row r="401" spans="4:61" s="1" customFormat="1">
      <c r="D401" s="5"/>
      <c r="E401" s="5"/>
      <c r="F401" s="5"/>
      <c r="G401" s="5"/>
      <c r="H401" s="5"/>
      <c r="O401" s="3"/>
      <c r="P401" s="66">
        <v>195</v>
      </c>
      <c r="Q401" s="65">
        <f t="shared" si="801"/>
        <v>0</v>
      </c>
      <c r="R401" s="65">
        <f t="shared" si="802"/>
        <v>1</v>
      </c>
      <c r="S401" s="65">
        <f t="shared" ref="S401:AL401" si="815">R401+(($B$5*$P401)^S$10)/FACT(S$10)</f>
        <v>1541.5</v>
      </c>
      <c r="T401" s="65">
        <f t="shared" si="815"/>
        <v>1188111.625</v>
      </c>
      <c r="U401" s="65">
        <f t="shared" si="815"/>
        <v>610491870.8125</v>
      </c>
      <c r="V401" s="65">
        <f t="shared" si="815"/>
        <v>235268602127.89844</v>
      </c>
      <c r="W401" s="65">
        <f t="shared" si="815"/>
        <v>72533432372336.062</v>
      </c>
      <c r="X401" s="65">
        <f t="shared" si="815"/>
        <v>1.8635086980373288E+16</v>
      </c>
      <c r="Y401" s="65">
        <f t="shared" si="815"/>
        <v>4.1037227642225828E+18</v>
      </c>
      <c r="Z401" s="65">
        <f t="shared" si="815"/>
        <v>7.9073841861317545E+20</v>
      </c>
      <c r="AA401" s="65">
        <f t="shared" si="815"/>
        <v>1.3543637719142558E+23</v>
      </c>
      <c r="AB401" s="65">
        <f t="shared" si="815"/>
        <v>2.0877597030143177E+25</v>
      </c>
      <c r="AC401" s="65">
        <f t="shared" si="815"/>
        <v>2.9257229139276141E+27</v>
      </c>
      <c r="AD401" s="65">
        <f t="shared" si="815"/>
        <v>3.7583524047064047E+29</v>
      </c>
      <c r="AE401" s="65">
        <f t="shared" si="815"/>
        <v>4.456561307094111E+31</v>
      </c>
      <c r="AF401" s="65">
        <f t="shared" si="815"/>
        <v>4.9070193807737811E+33</v>
      </c>
      <c r="AG401" s="65">
        <f t="shared" si="815"/>
        <v>5.042810213238555E+35</v>
      </c>
      <c r="AH401" s="65">
        <f t="shared" si="815"/>
        <v>4.8584634145906184E+37</v>
      </c>
      <c r="AI401" s="65">
        <f t="shared" si="815"/>
        <v>4.4055131040529101E+39</v>
      </c>
      <c r="AJ401" s="65">
        <f t="shared" si="815"/>
        <v>3.7728597465359403E+41</v>
      </c>
      <c r="AK401" s="65">
        <f t="shared" si="815"/>
        <v>3.0610041291341389E+43</v>
      </c>
      <c r="AL401" s="65">
        <f t="shared" si="815"/>
        <v>2.3592880195592184E+45</v>
      </c>
      <c r="AM401" s="65">
        <f t="shared" si="804"/>
        <v>1</v>
      </c>
      <c r="AN401" s="65">
        <f t="shared" si="799"/>
        <v>1.3888888888888889E-3</v>
      </c>
      <c r="AO401" s="65">
        <f t="shared" ref="AO401:BH401" si="816">AN401+1/((FACT($B$4-1-AO$10))*(($B$5*$P401)^AO$10))</f>
        <v>1.3942983879692741E-3</v>
      </c>
      <c r="AP401" s="65">
        <f t="shared" si="816"/>
        <v>1.3943159455774546E-3</v>
      </c>
      <c r="AQ401" s="65">
        <f t="shared" si="816"/>
        <v>1.39431599116683E-3</v>
      </c>
      <c r="AR401" s="65">
        <f t="shared" si="816"/>
        <v>1.3943159912556116E-3</v>
      </c>
      <c r="AS401" s="65">
        <f t="shared" si="816"/>
        <v>1.3943159912557269E-3</v>
      </c>
      <c r="AT401" s="65">
        <f t="shared" si="816"/>
        <v>1.3943159912557269E-3</v>
      </c>
      <c r="AU401" s="65" t="e">
        <f t="shared" si="816"/>
        <v>#NUM!</v>
      </c>
      <c r="AV401" s="65" t="e">
        <f t="shared" si="816"/>
        <v>#NUM!</v>
      </c>
      <c r="AW401" s="65" t="e">
        <f t="shared" si="816"/>
        <v>#NUM!</v>
      </c>
      <c r="AX401" s="65" t="e">
        <f t="shared" si="816"/>
        <v>#NUM!</v>
      </c>
      <c r="AY401" s="65" t="e">
        <f t="shared" si="816"/>
        <v>#NUM!</v>
      </c>
      <c r="AZ401" s="65" t="e">
        <f t="shared" si="816"/>
        <v>#NUM!</v>
      </c>
      <c r="BA401" s="65" t="e">
        <f t="shared" si="816"/>
        <v>#NUM!</v>
      </c>
      <c r="BB401" s="65" t="e">
        <f t="shared" si="816"/>
        <v>#NUM!</v>
      </c>
      <c r="BC401" s="65" t="e">
        <f t="shared" si="816"/>
        <v>#NUM!</v>
      </c>
      <c r="BD401" s="65" t="e">
        <f t="shared" si="816"/>
        <v>#NUM!</v>
      </c>
      <c r="BE401" s="65" t="e">
        <f t="shared" si="816"/>
        <v>#NUM!</v>
      </c>
      <c r="BF401" s="65" t="e">
        <f t="shared" si="816"/>
        <v>#NUM!</v>
      </c>
      <c r="BG401" s="65" t="e">
        <f t="shared" si="816"/>
        <v>#NUM!</v>
      </c>
      <c r="BH401" s="65" t="e">
        <f t="shared" si="816"/>
        <v>#NUM!</v>
      </c>
      <c r="BI401" s="5">
        <f t="shared" si="806"/>
        <v>7.8692507946786101</v>
      </c>
    </row>
    <row r="402" spans="4:61" s="1" customFormat="1">
      <c r="D402" s="5"/>
      <c r="E402" s="5"/>
      <c r="F402" s="5"/>
      <c r="G402" s="5"/>
      <c r="H402" s="5"/>
      <c r="O402" s="3"/>
      <c r="P402" s="65">
        <v>195.5</v>
      </c>
      <c r="Q402" s="65">
        <f t="shared" si="801"/>
        <v>0</v>
      </c>
      <c r="R402" s="65">
        <f t="shared" si="802"/>
        <v>1</v>
      </c>
      <c r="S402" s="65">
        <f t="shared" ref="S402:AL402" si="817">R402+(($B$5*$P402)^S$10)/FACT(S$10)</f>
        <v>1545.45</v>
      </c>
      <c r="T402" s="65">
        <f t="shared" si="817"/>
        <v>1194208.3512500001</v>
      </c>
      <c r="U402" s="65">
        <f t="shared" si="817"/>
        <v>615196947.62977099</v>
      </c>
      <c r="V402" s="65">
        <f t="shared" si="817"/>
        <v>237689329617.30771</v>
      </c>
      <c r="W402" s="65">
        <f t="shared" si="817"/>
        <v>73467518169954.125</v>
      </c>
      <c r="X402" s="65">
        <f t="shared" si="817"/>
        <v>1.8923435710246324E+16</v>
      </c>
      <c r="Y402" s="65">
        <f t="shared" si="817"/>
        <v>4.1778996320320102E+18</v>
      </c>
      <c r="Z402" s="65">
        <f t="shared" si="817"/>
        <v>8.0709424793317553E+20</v>
      </c>
      <c r="AA402" s="65">
        <f t="shared" si="817"/>
        <v>1.3859200026278887E+23</v>
      </c>
      <c r="AB402" s="65">
        <f t="shared" si="817"/>
        <v>2.1418781809727176E+25</v>
      </c>
      <c r="AC402" s="65">
        <f t="shared" si="817"/>
        <v>3.0092541591940248E+27</v>
      </c>
      <c r="AD402" s="65">
        <f t="shared" si="817"/>
        <v>3.8755611654262572E+29</v>
      </c>
      <c r="AE402" s="65">
        <f t="shared" si="817"/>
        <v>4.6073202394088087E+31</v>
      </c>
      <c r="AF402" s="65">
        <f t="shared" si="817"/>
        <v>5.0860158019194516E+33</v>
      </c>
      <c r="AG402" s="65">
        <f t="shared" si="817"/>
        <v>5.2401530565771595E+35</v>
      </c>
      <c r="AH402" s="65">
        <f t="shared" si="817"/>
        <v>5.0615286663019283E+37</v>
      </c>
      <c r="AI402" s="65">
        <f t="shared" si="817"/>
        <v>4.6014072894793186E+39</v>
      </c>
      <c r="AJ402" s="65">
        <f t="shared" si="817"/>
        <v>3.9507200222001452E+41</v>
      </c>
      <c r="AK402" s="65">
        <f t="shared" si="817"/>
        <v>3.2135193599086593E+43</v>
      </c>
      <c r="AL402" s="65">
        <f t="shared" si="817"/>
        <v>2.4831867336131167E+45</v>
      </c>
      <c r="AM402" s="65">
        <f t="shared" si="804"/>
        <v>1</v>
      </c>
      <c r="AN402" s="65">
        <f t="shared" si="799"/>
        <v>1.3888888888888889E-3</v>
      </c>
      <c r="AO402" s="65">
        <f t="shared" ref="AO402:BH402" si="818">AN402+1/((FACT($B$4-1-AO$10))*(($B$5*$P402)^AO$10))</f>
        <v>1.394284552933263E-3</v>
      </c>
      <c r="AP402" s="65">
        <f t="shared" si="818"/>
        <v>1.3943020208475507E-3</v>
      </c>
      <c r="AQ402" s="65">
        <f t="shared" si="818"/>
        <v>1.3943020660880294E-3</v>
      </c>
      <c r="AR402" s="65">
        <f t="shared" si="818"/>
        <v>1.3943020661759064E-3</v>
      </c>
      <c r="AS402" s="65">
        <f t="shared" si="818"/>
        <v>1.3943020661760202E-3</v>
      </c>
      <c r="AT402" s="65">
        <f t="shared" si="818"/>
        <v>1.3943020661760202E-3</v>
      </c>
      <c r="AU402" s="65" t="e">
        <f t="shared" si="818"/>
        <v>#NUM!</v>
      </c>
      <c r="AV402" s="65" t="e">
        <f t="shared" si="818"/>
        <v>#NUM!</v>
      </c>
      <c r="AW402" s="65" t="e">
        <f t="shared" si="818"/>
        <v>#NUM!</v>
      </c>
      <c r="AX402" s="65" t="e">
        <f t="shared" si="818"/>
        <v>#NUM!</v>
      </c>
      <c r="AY402" s="65" t="e">
        <f t="shared" si="818"/>
        <v>#NUM!</v>
      </c>
      <c r="AZ402" s="65" t="e">
        <f t="shared" si="818"/>
        <v>#NUM!</v>
      </c>
      <c r="BA402" s="65" t="e">
        <f t="shared" si="818"/>
        <v>#NUM!</v>
      </c>
      <c r="BB402" s="65" t="e">
        <f t="shared" si="818"/>
        <v>#NUM!</v>
      </c>
      <c r="BC402" s="65" t="e">
        <f t="shared" si="818"/>
        <v>#NUM!</v>
      </c>
      <c r="BD402" s="65" t="e">
        <f t="shared" si="818"/>
        <v>#NUM!</v>
      </c>
      <c r="BE402" s="65" t="e">
        <f t="shared" si="818"/>
        <v>#NUM!</v>
      </c>
      <c r="BF402" s="65" t="e">
        <f t="shared" si="818"/>
        <v>#NUM!</v>
      </c>
      <c r="BG402" s="65" t="e">
        <f t="shared" si="818"/>
        <v>#NUM!</v>
      </c>
      <c r="BH402" s="65" t="e">
        <f t="shared" si="818"/>
        <v>#NUM!</v>
      </c>
      <c r="BI402" s="5">
        <f t="shared" si="806"/>
        <v>7.8693293859302518</v>
      </c>
    </row>
    <row r="403" spans="4:61" s="1" customFormat="1">
      <c r="D403" s="5"/>
      <c r="E403" s="5"/>
      <c r="F403" s="5"/>
      <c r="G403" s="5"/>
      <c r="H403" s="5"/>
      <c r="O403" s="3"/>
      <c r="P403" s="66">
        <v>196</v>
      </c>
      <c r="Q403" s="65">
        <f t="shared" si="801"/>
        <v>0</v>
      </c>
      <c r="R403" s="65">
        <f t="shared" si="802"/>
        <v>1</v>
      </c>
      <c r="S403" s="65">
        <f t="shared" ref="S403:AL403" si="819">R403+(($B$5*$P403)^S$10)/FACT(S$10)</f>
        <v>1549.4</v>
      </c>
      <c r="T403" s="65">
        <f t="shared" si="819"/>
        <v>1200320.68</v>
      </c>
      <c r="U403" s="65">
        <f t="shared" si="819"/>
        <v>619926137.33066666</v>
      </c>
      <c r="V403" s="65">
        <f t="shared" si="819"/>
        <v>240128689762.80371</v>
      </c>
      <c r="W403" s="65">
        <f t="shared" si="819"/>
        <v>74411202609299.297</v>
      </c>
      <c r="X403" s="65">
        <f t="shared" si="819"/>
        <v>1.921549301211102E+16</v>
      </c>
      <c r="Y403" s="65">
        <f t="shared" si="819"/>
        <v>4.2532227892738918E+18</v>
      </c>
      <c r="Z403" s="65">
        <f t="shared" si="819"/>
        <v>8.2374533498074143E+20</v>
      </c>
      <c r="AA403" s="65">
        <f t="shared" si="819"/>
        <v>1.418128105035661E+23</v>
      </c>
      <c r="AB403" s="65">
        <f t="shared" si="819"/>
        <v>2.1972559661207329E+25</v>
      </c>
      <c r="AC403" s="65">
        <f t="shared" si="819"/>
        <v>3.0949478709002708E+27</v>
      </c>
      <c r="AD403" s="65">
        <f t="shared" si="819"/>
        <v>3.9961119553111419E+29</v>
      </c>
      <c r="AE403" s="65">
        <f t="shared" si="819"/>
        <v>4.7627746416844588E+31</v>
      </c>
      <c r="AF403" s="65">
        <f t="shared" si="819"/>
        <v>5.2710595018941135E+33</v>
      </c>
      <c r="AG403" s="65">
        <f t="shared" si="819"/>
        <v>5.4446850818062781E+35</v>
      </c>
      <c r="AH403" s="65">
        <f t="shared" si="819"/>
        <v>5.2725301604065073E+37</v>
      </c>
      <c r="AI403" s="65">
        <f t="shared" si="819"/>
        <v>4.8054783584080347E+39</v>
      </c>
      <c r="AJ403" s="65">
        <f t="shared" si="819"/>
        <v>4.1364785797814502E+41</v>
      </c>
      <c r="AK403" s="65">
        <f t="shared" si="819"/>
        <v>3.3732149994988714E+43</v>
      </c>
      <c r="AL403" s="65">
        <f t="shared" si="819"/>
        <v>2.6132505854423468E+45</v>
      </c>
      <c r="AM403" s="65">
        <f t="shared" si="804"/>
        <v>1</v>
      </c>
      <c r="AN403" s="65">
        <f t="shared" si="799"/>
        <v>1.3888888888888889E-3</v>
      </c>
      <c r="AO403" s="65">
        <f t="shared" ref="AO403:BH403" si="820">AN403+1/((FACT($B$4-1-AO$10))*(($B$5*$P403)^AO$10))</f>
        <v>1.3942707884841701E-3</v>
      </c>
      <c r="AP403" s="65">
        <f t="shared" si="820"/>
        <v>1.3942881673901222E-3</v>
      </c>
      <c r="AQ403" s="65">
        <f t="shared" si="820"/>
        <v>1.3942882122852552E-3</v>
      </c>
      <c r="AR403" s="65">
        <f t="shared" si="820"/>
        <v>1.3942882123722388E-3</v>
      </c>
      <c r="AS403" s="65">
        <f t="shared" si="820"/>
        <v>1.3942882123723511E-3</v>
      </c>
      <c r="AT403" s="65">
        <f t="shared" si="820"/>
        <v>1.3942882123723511E-3</v>
      </c>
      <c r="AU403" s="65" t="e">
        <f t="shared" si="820"/>
        <v>#NUM!</v>
      </c>
      <c r="AV403" s="65" t="e">
        <f t="shared" si="820"/>
        <v>#NUM!</v>
      </c>
      <c r="AW403" s="65" t="e">
        <f t="shared" si="820"/>
        <v>#NUM!</v>
      </c>
      <c r="AX403" s="65" t="e">
        <f t="shared" si="820"/>
        <v>#NUM!</v>
      </c>
      <c r="AY403" s="65" t="e">
        <f t="shared" si="820"/>
        <v>#NUM!</v>
      </c>
      <c r="AZ403" s="65" t="e">
        <f t="shared" si="820"/>
        <v>#NUM!</v>
      </c>
      <c r="BA403" s="65" t="e">
        <f t="shared" si="820"/>
        <v>#NUM!</v>
      </c>
      <c r="BB403" s="65" t="e">
        <f t="shared" si="820"/>
        <v>#NUM!</v>
      </c>
      <c r="BC403" s="65" t="e">
        <f t="shared" si="820"/>
        <v>#NUM!</v>
      </c>
      <c r="BD403" s="65" t="e">
        <f t="shared" si="820"/>
        <v>#NUM!</v>
      </c>
      <c r="BE403" s="65" t="e">
        <f t="shared" si="820"/>
        <v>#NUM!</v>
      </c>
      <c r="BF403" s="65" t="e">
        <f t="shared" si="820"/>
        <v>#NUM!</v>
      </c>
      <c r="BG403" s="65" t="e">
        <f t="shared" si="820"/>
        <v>#NUM!</v>
      </c>
      <c r="BH403" s="65" t="e">
        <f t="shared" si="820"/>
        <v>#NUM!</v>
      </c>
      <c r="BI403" s="5">
        <f t="shared" si="806"/>
        <v>7.8694075764674398</v>
      </c>
    </row>
    <row r="404" spans="4:61">
      <c r="P404" s="65">
        <v>196.5</v>
      </c>
      <c r="Q404" s="65">
        <f t="shared" si="801"/>
        <v>0</v>
      </c>
      <c r="R404" s="65">
        <f t="shared" si="802"/>
        <v>1</v>
      </c>
      <c r="S404" s="65">
        <f t="shared" ref="S404:AL404" si="821">R404+(($B$5*$P404)^S$10)/FACT(S$10)</f>
        <v>1553.3500000000001</v>
      </c>
      <c r="T404" s="65">
        <f t="shared" si="821"/>
        <v>1206448.6112500003</v>
      </c>
      <c r="U404" s="65">
        <f t="shared" si="821"/>
        <v>624679501.54506278</v>
      </c>
      <c r="V404" s="65">
        <f t="shared" si="821"/>
        <v>242586777931.99612</v>
      </c>
      <c r="W404" s="65">
        <f t="shared" si="821"/>
        <v>75364559477634.156</v>
      </c>
      <c r="X404" s="65">
        <f t="shared" si="821"/>
        <v>1.9511296946208076E+16</v>
      </c>
      <c r="Y404" s="65">
        <f t="shared" si="821"/>
        <v>4.3297069598806369E+18</v>
      </c>
      <c r="Z404" s="65">
        <f t="shared" si="821"/>
        <v>8.406962366294132E+20</v>
      </c>
      <c r="AA404" s="65">
        <f t="shared" si="821"/>
        <v>1.4509998316246265E+23</v>
      </c>
      <c r="AB404" s="65">
        <f t="shared" si="821"/>
        <v>2.2539190389094188E+25</v>
      </c>
      <c r="AC404" s="65">
        <f t="shared" si="821"/>
        <v>3.1828543032661958E+27</v>
      </c>
      <c r="AD404" s="65">
        <f t="shared" si="821"/>
        <v>4.1200911809283025E+29</v>
      </c>
      <c r="AE404" s="65">
        <f t="shared" si="821"/>
        <v>4.9230582240687435E+31</v>
      </c>
      <c r="AF404" s="65">
        <f t="shared" si="821"/>
        <v>5.4623385813020977E+33</v>
      </c>
      <c r="AG404" s="65">
        <f t="shared" si="821"/>
        <v>5.6566488540416743E+35</v>
      </c>
      <c r="AH404" s="65">
        <f t="shared" si="821"/>
        <v>5.4917566357933858E+37</v>
      </c>
      <c r="AI404" s="65">
        <f t="shared" si="821"/>
        <v>5.0180454634686082E+39</v>
      </c>
      <c r="AJ404" s="65">
        <f t="shared" si="821"/>
        <v>4.330464671901217E+41</v>
      </c>
      <c r="AK404" s="65">
        <f t="shared" si="821"/>
        <v>3.5404094912841174E+43</v>
      </c>
      <c r="AL404" s="65">
        <f t="shared" si="821"/>
        <v>2.7497694476431621E+45</v>
      </c>
      <c r="AM404" s="65">
        <f t="shared" si="804"/>
        <v>1</v>
      </c>
      <c r="AN404" s="65">
        <f t="shared" si="799"/>
        <v>1.3888888888888889E-3</v>
      </c>
      <c r="AO404" s="65">
        <f t="shared" ref="AO404:BH404" si="822">AN404+1/((FACT($B$4-1-AO$10))*(($B$5*$P404)^AO$10))</f>
        <v>1.3942570940831643E-3</v>
      </c>
      <c r="AP404" s="65">
        <f t="shared" si="822"/>
        <v>1.3942743846593691E-3</v>
      </c>
      <c r="AQ404" s="65">
        <f t="shared" si="822"/>
        <v>1.3942744292126624E-3</v>
      </c>
      <c r="AR404" s="65">
        <f t="shared" si="822"/>
        <v>1.3942744292987641E-3</v>
      </c>
      <c r="AS404" s="65">
        <f t="shared" si="822"/>
        <v>1.3942744292988751E-3</v>
      </c>
      <c r="AT404" s="65">
        <f t="shared" si="822"/>
        <v>1.3942744292988751E-3</v>
      </c>
      <c r="AU404" s="65" t="e">
        <f t="shared" si="822"/>
        <v>#NUM!</v>
      </c>
      <c r="AV404" s="65" t="e">
        <f t="shared" si="822"/>
        <v>#NUM!</v>
      </c>
      <c r="AW404" s="65" t="e">
        <f t="shared" si="822"/>
        <v>#NUM!</v>
      </c>
      <c r="AX404" s="65" t="e">
        <f t="shared" si="822"/>
        <v>#NUM!</v>
      </c>
      <c r="AY404" s="65" t="e">
        <f t="shared" si="822"/>
        <v>#NUM!</v>
      </c>
      <c r="AZ404" s="65" t="e">
        <f t="shared" si="822"/>
        <v>#NUM!</v>
      </c>
      <c r="BA404" s="65" t="e">
        <f t="shared" si="822"/>
        <v>#NUM!</v>
      </c>
      <c r="BB404" s="65" t="e">
        <f t="shared" si="822"/>
        <v>#NUM!</v>
      </c>
      <c r="BC404" s="65" t="e">
        <f t="shared" si="822"/>
        <v>#NUM!</v>
      </c>
      <c r="BD404" s="65" t="e">
        <f t="shared" si="822"/>
        <v>#NUM!</v>
      </c>
      <c r="BE404" s="65" t="e">
        <f t="shared" si="822"/>
        <v>#NUM!</v>
      </c>
      <c r="BF404" s="65" t="e">
        <f t="shared" si="822"/>
        <v>#NUM!</v>
      </c>
      <c r="BG404" s="65" t="e">
        <f t="shared" si="822"/>
        <v>#NUM!</v>
      </c>
      <c r="BH404" s="65" t="e">
        <f t="shared" si="822"/>
        <v>#NUM!</v>
      </c>
      <c r="BI404" s="5">
        <f t="shared" si="806"/>
        <v>7.8694853693470623</v>
      </c>
    </row>
    <row r="405" spans="4:61">
      <c r="P405" s="66">
        <v>197</v>
      </c>
      <c r="Q405" s="65">
        <f t="shared" si="801"/>
        <v>0</v>
      </c>
      <c r="R405" s="65">
        <f t="shared" si="802"/>
        <v>1</v>
      </c>
      <c r="S405" s="65">
        <f t="shared" ref="S405:AL405" si="823">R405+(($B$5*$P405)^S$10)/FACT(S$10)</f>
        <v>1557.3000000000002</v>
      </c>
      <c r="T405" s="65">
        <f t="shared" si="823"/>
        <v>1212592.1450000003</v>
      </c>
      <c r="U405" s="65">
        <f t="shared" si="823"/>
        <v>629457101.90283346</v>
      </c>
      <c r="V405" s="65">
        <f t="shared" si="823"/>
        <v>245063689735.93192</v>
      </c>
      <c r="W405" s="65">
        <f t="shared" si="823"/>
        <v>76327662939403.844</v>
      </c>
      <c r="X405" s="65">
        <f t="shared" si="823"/>
        <v>1.9810885864982432E+16</v>
      </c>
      <c r="Y405" s="65">
        <f t="shared" si="823"/>
        <v>4.4073670186992056E+18</v>
      </c>
      <c r="Z405" s="65">
        <f t="shared" si="823"/>
        <v>8.5795156820993717E+20</v>
      </c>
      <c r="AA405" s="65">
        <f t="shared" si="823"/>
        <v>1.4845471160309038E+23</v>
      </c>
      <c r="AB405" s="65">
        <f t="shared" si="823"/>
        <v>2.3118938475831531E+25</v>
      </c>
      <c r="AC405" s="65">
        <f t="shared" si="823"/>
        <v>3.2730247459548066E+27</v>
      </c>
      <c r="AD405" s="65">
        <f t="shared" si="823"/>
        <v>4.2475872542758229E+29</v>
      </c>
      <c r="AE405" s="65">
        <f t="shared" si="823"/>
        <v>5.0883081492413491E+31</v>
      </c>
      <c r="AF405" s="65">
        <f t="shared" si="823"/>
        <v>5.660046490225283E+33</v>
      </c>
      <c r="AG405" s="65">
        <f t="shared" si="823"/>
        <v>5.8762944735762306E+35</v>
      </c>
      <c r="AH405" s="65">
        <f t="shared" si="823"/>
        <v>5.7195065607978335E+37</v>
      </c>
      <c r="AI405" s="65">
        <f t="shared" si="823"/>
        <v>5.2394393536535084E+39</v>
      </c>
      <c r="AJ405" s="65">
        <f t="shared" si="823"/>
        <v>4.5330203854727911E+41</v>
      </c>
      <c r="AK405" s="65">
        <f t="shared" si="823"/>
        <v>3.7154345360917783E+43</v>
      </c>
      <c r="AL405" s="65">
        <f t="shared" si="823"/>
        <v>2.893046031491178E+45</v>
      </c>
      <c r="AM405" s="65">
        <f t="shared" si="804"/>
        <v>1</v>
      </c>
      <c r="AN405" s="65">
        <f t="shared" si="799"/>
        <v>1.3888888888888889E-3</v>
      </c>
      <c r="AO405" s="65">
        <f t="shared" ref="AO405:BH405" si="824">AN405+1/((FACT($B$4-1-AO$10))*(($B$5*$P405)^AO$10))</f>
        <v>1.3942434691968843E-3</v>
      </c>
      <c r="AP405" s="65">
        <f t="shared" si="824"/>
        <v>1.3942606721150492E-3</v>
      </c>
      <c r="AQ405" s="65">
        <f t="shared" si="824"/>
        <v>1.3942607163299646E-3</v>
      </c>
      <c r="AR405" s="65">
        <f t="shared" si="824"/>
        <v>1.3942607164151954E-3</v>
      </c>
      <c r="AS405" s="65">
        <f t="shared" si="824"/>
        <v>1.3942607164153049E-3</v>
      </c>
      <c r="AT405" s="65">
        <f t="shared" si="824"/>
        <v>1.3942607164153049E-3</v>
      </c>
      <c r="AU405" s="65" t="e">
        <f t="shared" si="824"/>
        <v>#NUM!</v>
      </c>
      <c r="AV405" s="65" t="e">
        <f t="shared" si="824"/>
        <v>#NUM!</v>
      </c>
      <c r="AW405" s="65" t="e">
        <f t="shared" si="824"/>
        <v>#NUM!</v>
      </c>
      <c r="AX405" s="65" t="e">
        <f t="shared" si="824"/>
        <v>#NUM!</v>
      </c>
      <c r="AY405" s="65" t="e">
        <f t="shared" si="824"/>
        <v>#NUM!</v>
      </c>
      <c r="AZ405" s="65" t="e">
        <f t="shared" si="824"/>
        <v>#NUM!</v>
      </c>
      <c r="BA405" s="65" t="e">
        <f t="shared" si="824"/>
        <v>#NUM!</v>
      </c>
      <c r="BB405" s="65" t="e">
        <f t="shared" si="824"/>
        <v>#NUM!</v>
      </c>
      <c r="BC405" s="65" t="e">
        <f t="shared" si="824"/>
        <v>#NUM!</v>
      </c>
      <c r="BD405" s="65" t="e">
        <f t="shared" si="824"/>
        <v>#NUM!</v>
      </c>
      <c r="BE405" s="65" t="e">
        <f t="shared" si="824"/>
        <v>#NUM!</v>
      </c>
      <c r="BF405" s="65" t="e">
        <f t="shared" si="824"/>
        <v>#NUM!</v>
      </c>
      <c r="BG405" s="65" t="e">
        <f t="shared" si="824"/>
        <v>#NUM!</v>
      </c>
      <c r="BH405" s="65" t="e">
        <f t="shared" si="824"/>
        <v>#NUM!</v>
      </c>
      <c r="BI405" s="5">
        <f t="shared" si="806"/>
        <v>7.8695627675950064</v>
      </c>
    </row>
    <row r="406" spans="4:61">
      <c r="P406" s="65">
        <v>197.5</v>
      </c>
      <c r="Q406" s="65">
        <f t="shared" si="801"/>
        <v>0</v>
      </c>
      <c r="R406" s="65">
        <f t="shared" si="802"/>
        <v>1</v>
      </c>
      <c r="S406" s="65">
        <f t="shared" ref="S406:AL406" si="825">R406+(($B$5*$P406)^S$10)/FACT(S$10)</f>
        <v>1561.25</v>
      </c>
      <c r="T406" s="65">
        <f t="shared" si="825"/>
        <v>1218751.28125</v>
      </c>
      <c r="U406" s="65">
        <f t="shared" si="825"/>
        <v>634259000.03385413</v>
      </c>
      <c r="V406" s="65">
        <f t="shared" si="825"/>
        <v>247559521029.0965</v>
      </c>
      <c r="W406" s="65">
        <f t="shared" si="825"/>
        <v>77300587537198.094</v>
      </c>
      <c r="X406" s="65">
        <f t="shared" si="825"/>
        <v>2.0114298414575148E+16</v>
      </c>
      <c r="Y406" s="65">
        <f t="shared" si="825"/>
        <v>4.4862179926482836E+18</v>
      </c>
      <c r="Z406" s="65">
        <f t="shared" si="825"/>
        <v>8.7551600410866614E+20</v>
      </c>
      <c r="AA406" s="65">
        <f t="shared" si="825"/>
        <v>1.51878207536055E+23</v>
      </c>
      <c r="AB406" s="65">
        <f t="shared" si="825"/>
        <v>2.3712073153807983E+25</v>
      </c>
      <c r="AC406" s="65">
        <f t="shared" si="825"/>
        <v>3.3655115426920603E+27</v>
      </c>
      <c r="AD406" s="65">
        <f t="shared" si="825"/>
        <v>4.3786906340494684E+29</v>
      </c>
      <c r="AE406" s="65">
        <f t="shared" si="825"/>
        <v>5.2586651124411334E+31</v>
      </c>
      <c r="AF406" s="65">
        <f t="shared" si="825"/>
        <v>5.864382166173355E+33</v>
      </c>
      <c r="AG406" s="65">
        <f t="shared" si="825"/>
        <v>6.1038797898984767E+35</v>
      </c>
      <c r="AH406" s="65">
        <f t="shared" si="825"/>
        <v>5.9560884350498464E+37</v>
      </c>
      <c r="AI406" s="65">
        <f t="shared" si="825"/>
        <v>5.4700027645649873E+39</v>
      </c>
      <c r="AJ406" s="65">
        <f t="shared" si="825"/>
        <v>4.744501107426015E+41</v>
      </c>
      <c r="AK406" s="65">
        <f t="shared" si="825"/>
        <v>3.8986356082991624E+43</v>
      </c>
      <c r="AL406" s="65">
        <f t="shared" si="825"/>
        <v>3.0433964207430687E+45</v>
      </c>
      <c r="AM406" s="65">
        <f t="shared" si="804"/>
        <v>1</v>
      </c>
      <c r="AN406" s="65">
        <f t="shared" si="799"/>
        <v>1.3888888888888889E-3</v>
      </c>
      <c r="AO406" s="65">
        <f t="shared" ref="AO406:BH406" si="826">AN406+1/((FACT($B$4-1-AO$10))*(($B$5*$P406)^AO$10))</f>
        <v>1.3942299132973705E-3</v>
      </c>
      <c r="AP406" s="65">
        <f t="shared" si="826"/>
        <v>1.3942470292224098E-3</v>
      </c>
      <c r="AQ406" s="65">
        <f t="shared" si="826"/>
        <v>1.394247073102365E-3</v>
      </c>
      <c r="AR406" s="65">
        <f t="shared" si="826"/>
        <v>1.3942470731867361E-3</v>
      </c>
      <c r="AS406" s="65">
        <f t="shared" si="826"/>
        <v>1.3942470731868443E-3</v>
      </c>
      <c r="AT406" s="65">
        <f t="shared" si="826"/>
        <v>1.3942470731868443E-3</v>
      </c>
      <c r="AU406" s="65" t="e">
        <f t="shared" si="826"/>
        <v>#NUM!</v>
      </c>
      <c r="AV406" s="65" t="e">
        <f t="shared" si="826"/>
        <v>#NUM!</v>
      </c>
      <c r="AW406" s="65" t="e">
        <f t="shared" si="826"/>
        <v>#NUM!</v>
      </c>
      <c r="AX406" s="65" t="e">
        <f t="shared" si="826"/>
        <v>#NUM!</v>
      </c>
      <c r="AY406" s="65" t="e">
        <f t="shared" si="826"/>
        <v>#NUM!</v>
      </c>
      <c r="AZ406" s="65" t="e">
        <f t="shared" si="826"/>
        <v>#NUM!</v>
      </c>
      <c r="BA406" s="65" t="e">
        <f t="shared" si="826"/>
        <v>#NUM!</v>
      </c>
      <c r="BB406" s="65" t="e">
        <f t="shared" si="826"/>
        <v>#NUM!</v>
      </c>
      <c r="BC406" s="65" t="e">
        <f t="shared" si="826"/>
        <v>#NUM!</v>
      </c>
      <c r="BD406" s="65" t="e">
        <f t="shared" si="826"/>
        <v>#NUM!</v>
      </c>
      <c r="BE406" s="65" t="e">
        <f t="shared" si="826"/>
        <v>#NUM!</v>
      </c>
      <c r="BF406" s="65" t="e">
        <f t="shared" si="826"/>
        <v>#NUM!</v>
      </c>
      <c r="BG406" s="65" t="e">
        <f t="shared" si="826"/>
        <v>#NUM!</v>
      </c>
      <c r="BH406" s="65" t="e">
        <f t="shared" si="826"/>
        <v>#NUM!</v>
      </c>
      <c r="BI406" s="5">
        <f t="shared" si="806"/>
        <v>7.8696397742065232</v>
      </c>
    </row>
    <row r="407" spans="4:61">
      <c r="P407" s="66">
        <v>198</v>
      </c>
      <c r="Q407" s="65">
        <f t="shared" si="801"/>
        <v>0</v>
      </c>
      <c r="R407" s="65">
        <f t="shared" si="802"/>
        <v>1</v>
      </c>
      <c r="S407" s="65">
        <f t="shared" ref="S407:AL407" si="827">R407+(($B$5*$P407)^S$10)/FACT(S$10)</f>
        <v>1565.2</v>
      </c>
      <c r="T407" s="65">
        <f t="shared" si="827"/>
        <v>1224926.02</v>
      </c>
      <c r="U407" s="65">
        <f t="shared" si="827"/>
        <v>639085257.56799996</v>
      </c>
      <c r="V407" s="65">
        <f t="shared" si="827"/>
        <v>250074367909.41342</v>
      </c>
      <c r="W407" s="65">
        <f t="shared" si="827"/>
        <v>78283408192712.719</v>
      </c>
      <c r="X407" s="65">
        <f t="shared" si="827"/>
        <v>2.042157353631894E+16</v>
      </c>
      <c r="Y407" s="65">
        <f t="shared" si="827"/>
        <v>4.5662750618813251E+18</v>
      </c>
      <c r="Z407" s="65">
        <f t="shared" si="827"/>
        <v>8.9339427837053882E+20</v>
      </c>
      <c r="AA407" s="65">
        <f t="shared" si="827"/>
        <v>1.5537170125341521E+23</v>
      </c>
      <c r="AB407" s="65">
        <f t="shared" si="827"/>
        <v>2.4318868478289902E+25</v>
      </c>
      <c r="AC407" s="65">
        <f t="shared" si="827"/>
        <v>3.4603681101728786E+27</v>
      </c>
      <c r="AD407" s="65">
        <f t="shared" si="827"/>
        <v>4.5134938676506248E+29</v>
      </c>
      <c r="AE407" s="65">
        <f t="shared" si="827"/>
        <v>5.434273423137878E+31</v>
      </c>
      <c r="AF407" s="65">
        <f t="shared" si="827"/>
        <v>6.0755501752274353E+33</v>
      </c>
      <c r="AG407" s="65">
        <f t="shared" si="827"/>
        <v>6.3396706212229608E+35</v>
      </c>
      <c r="AH407" s="65">
        <f t="shared" si="827"/>
        <v>6.2018210998847604E+37</v>
      </c>
      <c r="AI407" s="65">
        <f t="shared" si="827"/>
        <v>5.7100908207533021E+39</v>
      </c>
      <c r="AJ407" s="65">
        <f t="shared" si="827"/>
        <v>4.9652760060841546E+41</v>
      </c>
      <c r="AK407" s="65">
        <f t="shared" si="827"/>
        <v>4.0903724906390575E+43</v>
      </c>
      <c r="AL407" s="65">
        <f t="shared" si="827"/>
        <v>3.2011506261916135E+45</v>
      </c>
      <c r="AM407" s="65">
        <f t="shared" si="804"/>
        <v>1</v>
      </c>
      <c r="AN407" s="65">
        <f t="shared" si="799"/>
        <v>1.3888888888888889E-3</v>
      </c>
      <c r="AO407" s="65">
        <f t="shared" ref="AO407:BH407" si="828">AN407+1/((FACT($B$4-1-AO$10))*(($B$5*$P407)^AO$10))</f>
        <v>1.3942164258619956E-3</v>
      </c>
      <c r="AP407" s="65">
        <f t="shared" si="828"/>
        <v>1.3942334554521154E-3</v>
      </c>
      <c r="AQ407" s="65">
        <f t="shared" si="828"/>
        <v>1.3942334990004854E-3</v>
      </c>
      <c r="AR407" s="65">
        <f t="shared" si="828"/>
        <v>1.3942334990840073E-3</v>
      </c>
      <c r="AS407" s="65">
        <f t="shared" si="828"/>
        <v>1.394233499084114E-3</v>
      </c>
      <c r="AT407" s="65">
        <f t="shared" si="828"/>
        <v>1.394233499084114E-3</v>
      </c>
      <c r="AU407" s="65" t="e">
        <f t="shared" si="828"/>
        <v>#NUM!</v>
      </c>
      <c r="AV407" s="65" t="e">
        <f t="shared" si="828"/>
        <v>#NUM!</v>
      </c>
      <c r="AW407" s="65" t="e">
        <f t="shared" si="828"/>
        <v>#NUM!</v>
      </c>
      <c r="AX407" s="65" t="e">
        <f t="shared" si="828"/>
        <v>#NUM!</v>
      </c>
      <c r="AY407" s="65" t="e">
        <f t="shared" si="828"/>
        <v>#NUM!</v>
      </c>
      <c r="AZ407" s="65" t="e">
        <f t="shared" si="828"/>
        <v>#NUM!</v>
      </c>
      <c r="BA407" s="65" t="e">
        <f t="shared" si="828"/>
        <v>#NUM!</v>
      </c>
      <c r="BB407" s="65" t="e">
        <f t="shared" si="828"/>
        <v>#NUM!</v>
      </c>
      <c r="BC407" s="65" t="e">
        <f t="shared" si="828"/>
        <v>#NUM!</v>
      </c>
      <c r="BD407" s="65" t="e">
        <f t="shared" si="828"/>
        <v>#NUM!</v>
      </c>
      <c r="BE407" s="65" t="e">
        <f t="shared" si="828"/>
        <v>#NUM!</v>
      </c>
      <c r="BF407" s="65" t="e">
        <f t="shared" si="828"/>
        <v>#NUM!</v>
      </c>
      <c r="BG407" s="65" t="e">
        <f t="shared" si="828"/>
        <v>#NUM!</v>
      </c>
      <c r="BH407" s="65" t="e">
        <f t="shared" si="828"/>
        <v>#NUM!</v>
      </c>
      <c r="BI407" s="5">
        <f t="shared" si="806"/>
        <v>7.8697163921466418</v>
      </c>
    </row>
    <row r="408" spans="4:61">
      <c r="P408" s="65">
        <v>198.5</v>
      </c>
      <c r="Q408" s="65">
        <f t="shared" si="801"/>
        <v>0</v>
      </c>
      <c r="R408" s="65">
        <f t="shared" si="802"/>
        <v>1</v>
      </c>
      <c r="S408" s="65">
        <f t="shared" ref="S408:AL408" si="829">R408+(($B$5*$P408)^S$10)/FACT(S$10)</f>
        <v>1569.15</v>
      </c>
      <c r="T408" s="65">
        <f t="shared" si="829"/>
        <v>1231116.3612500001</v>
      </c>
      <c r="U408" s="65">
        <f t="shared" si="829"/>
        <v>643935936.13514602</v>
      </c>
      <c r="V408" s="65">
        <f t="shared" si="829"/>
        <v>252608326718.2439</v>
      </c>
      <c r="W408" s="65">
        <f t="shared" si="829"/>
        <v>79276200207711.031</v>
      </c>
      <c r="X408" s="65">
        <f t="shared" si="829"/>
        <v>2.0732750468237516E+16</v>
      </c>
      <c r="Y408" s="65">
        <f t="shared" si="829"/>
        <v>4.6475535609555149E+18</v>
      </c>
      <c r="Z408" s="65">
        <f t="shared" si="829"/>
        <v>9.1159118530665854E+20</v>
      </c>
      <c r="AA408" s="65">
        <f t="shared" si="829"/>
        <v>1.5893644186553157E+23</v>
      </c>
      <c r="AB408" s="65">
        <f t="shared" si="829"/>
        <v>2.4939603401285009E+25</v>
      </c>
      <c r="AC408" s="65">
        <f t="shared" si="829"/>
        <v>3.5576489572570716E+27</v>
      </c>
      <c r="AD408" s="65">
        <f t="shared" si="829"/>
        <v>4.6520916339466975E+29</v>
      </c>
      <c r="AE408" s="65">
        <f t="shared" si="829"/>
        <v>5.6152810883781503E+31</v>
      </c>
      <c r="AF408" s="65">
        <f t="shared" si="829"/>
        <v>6.2937608564426822E+33</v>
      </c>
      <c r="AG408" s="65">
        <f t="shared" si="829"/>
        <v>6.5839409796598875E+35</v>
      </c>
      <c r="AH408" s="65">
        <f t="shared" si="829"/>
        <v>6.4570340575361913E+37</v>
      </c>
      <c r="AI408" s="65">
        <f t="shared" si="829"/>
        <v>5.9600714504887979E+39</v>
      </c>
      <c r="AJ408" s="65">
        <f t="shared" si="829"/>
        <v>5.1957285286775302E+41</v>
      </c>
      <c r="AK408" s="65">
        <f t="shared" si="829"/>
        <v>4.2910198283366858E+43</v>
      </c>
      <c r="AL408" s="65">
        <f t="shared" si="829"/>
        <v>3.3666531617252263E+45</v>
      </c>
      <c r="AM408" s="65">
        <f t="shared" si="804"/>
        <v>1</v>
      </c>
      <c r="AN408" s="65">
        <f t="shared" si="799"/>
        <v>1.3888888888888889E-3</v>
      </c>
      <c r="AO408" s="65">
        <f t="shared" ref="AO408:BH408" si="830">AN408+1/((FACT($B$4-1-AO$10))*(($B$5*$P408)^AO$10))</f>
        <v>1.3942030063733982E-3</v>
      </c>
      <c r="AP408" s="65">
        <f t="shared" si="830"/>
        <v>1.3942199502801817E-3</v>
      </c>
      <c r="AQ408" s="65">
        <f t="shared" si="830"/>
        <v>1.3942199935002991E-3</v>
      </c>
      <c r="AR408" s="65">
        <f t="shared" si="830"/>
        <v>1.3942199935829827E-3</v>
      </c>
      <c r="AS408" s="65">
        <f t="shared" si="830"/>
        <v>1.3942199935830881E-3</v>
      </c>
      <c r="AT408" s="65">
        <f t="shared" si="830"/>
        <v>1.3942199935830881E-3</v>
      </c>
      <c r="AU408" s="65" t="e">
        <f t="shared" si="830"/>
        <v>#NUM!</v>
      </c>
      <c r="AV408" s="65" t="e">
        <f t="shared" si="830"/>
        <v>#NUM!</v>
      </c>
      <c r="AW408" s="65" t="e">
        <f t="shared" si="830"/>
        <v>#NUM!</v>
      </c>
      <c r="AX408" s="65" t="e">
        <f t="shared" si="830"/>
        <v>#NUM!</v>
      </c>
      <c r="AY408" s="65" t="e">
        <f t="shared" si="830"/>
        <v>#NUM!</v>
      </c>
      <c r="AZ408" s="65" t="e">
        <f t="shared" si="830"/>
        <v>#NUM!</v>
      </c>
      <c r="BA408" s="65" t="e">
        <f t="shared" si="830"/>
        <v>#NUM!</v>
      </c>
      <c r="BB408" s="65" t="e">
        <f t="shared" si="830"/>
        <v>#NUM!</v>
      </c>
      <c r="BC408" s="65" t="e">
        <f t="shared" si="830"/>
        <v>#NUM!</v>
      </c>
      <c r="BD408" s="65" t="e">
        <f t="shared" si="830"/>
        <v>#NUM!</v>
      </c>
      <c r="BE408" s="65" t="e">
        <f t="shared" si="830"/>
        <v>#NUM!</v>
      </c>
      <c r="BF408" s="65" t="e">
        <f t="shared" si="830"/>
        <v>#NUM!</v>
      </c>
      <c r="BG408" s="65" t="e">
        <f t="shared" si="830"/>
        <v>#NUM!</v>
      </c>
      <c r="BH408" s="65" t="e">
        <f t="shared" si="830"/>
        <v>#NUM!</v>
      </c>
      <c r="BI408" s="5">
        <f t="shared" si="806"/>
        <v>7.8697926243505236</v>
      </c>
    </row>
    <row r="409" spans="4:61">
      <c r="P409" s="66">
        <v>199</v>
      </c>
      <c r="Q409" s="65">
        <f t="shared" si="801"/>
        <v>0</v>
      </c>
      <c r="R409" s="65">
        <f t="shared" si="802"/>
        <v>1</v>
      </c>
      <c r="S409" s="65">
        <f t="shared" ref="S409:AL409" si="831">R409+(($B$5*$P409)^S$10)/FACT(S$10)</f>
        <v>1573.1000000000001</v>
      </c>
      <c r="T409" s="65">
        <f t="shared" si="831"/>
        <v>1237322.3050000004</v>
      </c>
      <c r="U409" s="65">
        <f t="shared" si="831"/>
        <v>648811097.3651669</v>
      </c>
      <c r="V409" s="65">
        <f t="shared" si="831"/>
        <v>255161494040.3873</v>
      </c>
      <c r="W409" s="65">
        <f t="shared" si="831"/>
        <v>80279039264985.422</v>
      </c>
      <c r="X409" s="65">
        <f t="shared" si="831"/>
        <v>2.1047868746548768E+16</v>
      </c>
      <c r="Y409" s="65">
        <f t="shared" si="831"/>
        <v>4.7300689800066693E+18</v>
      </c>
      <c r="Z409" s="65">
        <f t="shared" si="831"/>
        <v>9.3011158010651109E+20</v>
      </c>
      <c r="AA409" s="65">
        <f t="shared" si="831"/>
        <v>1.6257369754032627E+23</v>
      </c>
      <c r="AB409" s="65">
        <f t="shared" si="831"/>
        <v>2.5574561846346483E+25</v>
      </c>
      <c r="AC409" s="65">
        <f t="shared" si="831"/>
        <v>3.6574097044589057E+27</v>
      </c>
      <c r="AD409" s="65">
        <f t="shared" si="831"/>
        <v>4.7945807867955933E+29</v>
      </c>
      <c r="AE409" s="65">
        <f t="shared" si="831"/>
        <v>5.8018398978353072E+31</v>
      </c>
      <c r="AF409" s="65">
        <f t="shared" si="831"/>
        <v>6.5192304695766911E+33</v>
      </c>
      <c r="AG409" s="65">
        <f t="shared" si="831"/>
        <v>6.8369733021541993E+35</v>
      </c>
      <c r="AH409" s="65">
        <f t="shared" si="831"/>
        <v>6.7220677993367933E+37</v>
      </c>
      <c r="AI409" s="65">
        <f t="shared" si="831"/>
        <v>6.220325813319373E+39</v>
      </c>
      <c r="AJ409" s="65">
        <f t="shared" si="831"/>
        <v>5.4362569154920897E+41</v>
      </c>
      <c r="AK409" s="65">
        <f t="shared" si="831"/>
        <v>4.5009677032254068E+43</v>
      </c>
      <c r="AL409" s="65">
        <f t="shared" si="831"/>
        <v>3.5402636426683592E+45</v>
      </c>
      <c r="AM409" s="65">
        <f t="shared" si="804"/>
        <v>1</v>
      </c>
      <c r="AN409" s="65">
        <f t="shared" si="799"/>
        <v>1.3888888888888889E-3</v>
      </c>
      <c r="AO409" s="65">
        <f t="shared" ref="AO409:BH409" si="832">AN409+1/((FACT($B$4-1-AO$10))*(($B$5*$P409)^AO$10))</f>
        <v>1.3941896543194171E-3</v>
      </c>
      <c r="AP409" s="65">
        <f t="shared" si="832"/>
        <v>1.3942065131879067E-3</v>
      </c>
      <c r="AQ409" s="65">
        <f t="shared" si="832"/>
        <v>1.3942065560830622E-3</v>
      </c>
      <c r="AR409" s="65">
        <f t="shared" si="832"/>
        <v>1.394206556164918E-3</v>
      </c>
      <c r="AS409" s="65">
        <f t="shared" si="832"/>
        <v>1.3942065561650221E-3</v>
      </c>
      <c r="AT409" s="65">
        <f t="shared" si="832"/>
        <v>1.3942065561650221E-3</v>
      </c>
      <c r="AU409" s="65" t="e">
        <f t="shared" si="832"/>
        <v>#NUM!</v>
      </c>
      <c r="AV409" s="65" t="e">
        <f t="shared" si="832"/>
        <v>#NUM!</v>
      </c>
      <c r="AW409" s="65" t="e">
        <f t="shared" si="832"/>
        <v>#NUM!</v>
      </c>
      <c r="AX409" s="65" t="e">
        <f t="shared" si="832"/>
        <v>#NUM!</v>
      </c>
      <c r="AY409" s="65" t="e">
        <f t="shared" si="832"/>
        <v>#NUM!</v>
      </c>
      <c r="AZ409" s="65" t="e">
        <f t="shared" si="832"/>
        <v>#NUM!</v>
      </c>
      <c r="BA409" s="65" t="e">
        <f t="shared" si="832"/>
        <v>#NUM!</v>
      </c>
      <c r="BB409" s="65" t="e">
        <f t="shared" si="832"/>
        <v>#NUM!</v>
      </c>
      <c r="BC409" s="65" t="e">
        <f t="shared" si="832"/>
        <v>#NUM!</v>
      </c>
      <c r="BD409" s="65" t="e">
        <f t="shared" si="832"/>
        <v>#NUM!</v>
      </c>
      <c r="BE409" s="65" t="e">
        <f t="shared" si="832"/>
        <v>#NUM!</v>
      </c>
      <c r="BF409" s="65" t="e">
        <f t="shared" si="832"/>
        <v>#NUM!</v>
      </c>
      <c r="BG409" s="65" t="e">
        <f t="shared" si="832"/>
        <v>#NUM!</v>
      </c>
      <c r="BH409" s="65" t="e">
        <f t="shared" si="832"/>
        <v>#NUM!</v>
      </c>
      <c r="BI409" s="5">
        <f t="shared" si="806"/>
        <v>7.8698684737238613</v>
      </c>
    </row>
    <row r="410" spans="4:61">
      <c r="P410" s="65">
        <v>199.5</v>
      </c>
      <c r="Q410" s="65">
        <f t="shared" si="801"/>
        <v>0</v>
      </c>
      <c r="R410" s="65">
        <f t="shared" si="802"/>
        <v>1</v>
      </c>
      <c r="S410" s="65">
        <f t="shared" ref="S410:AL410" si="833">R410+(($B$5*$P410)^S$10)/FACT(S$10)</f>
        <v>1577.0500000000002</v>
      </c>
      <c r="T410" s="65">
        <f t="shared" si="833"/>
        <v>1243543.8512500003</v>
      </c>
      <c r="U410" s="65">
        <f t="shared" si="833"/>
        <v>653710802.88793778</v>
      </c>
      <c r="V410" s="65">
        <f t="shared" si="833"/>
        <v>257733966704.0809</v>
      </c>
      <c r="W410" s="65">
        <f t="shared" si="833"/>
        <v>81292001429319.109</v>
      </c>
      <c r="X410" s="65">
        <f t="shared" si="833"/>
        <v>2.1366968207171728E+16</v>
      </c>
      <c r="Y410" s="65">
        <f t="shared" si="833"/>
        <v>4.8138369659300751E+18</v>
      </c>
      <c r="Z410" s="65">
        <f t="shared" si="833"/>
        <v>9.4896037945482805E+20</v>
      </c>
      <c r="AA410" s="65">
        <f t="shared" si="833"/>
        <v>1.6628475574496899E+23</v>
      </c>
      <c r="AB410" s="65">
        <f t="shared" si="833"/>
        <v>2.6224032784326835E+25</v>
      </c>
      <c r="AC410" s="65">
        <f t="shared" si="833"/>
        <v>3.7597071037340048E+27</v>
      </c>
      <c r="AD410" s="65">
        <f t="shared" si="833"/>
        <v>4.9410603993458741E+29</v>
      </c>
      <c r="AE410" s="65">
        <f t="shared" si="833"/>
        <v>5.9941055105939712E+31</v>
      </c>
      <c r="AF410" s="65">
        <f t="shared" si="833"/>
        <v>6.7521813462114666E+33</v>
      </c>
      <c r="AG410" s="65">
        <f t="shared" si="833"/>
        <v>7.099058687326692E+35</v>
      </c>
      <c r="AH410" s="65">
        <f t="shared" si="833"/>
        <v>6.9972741431571856E+37</v>
      </c>
      <c r="AI410" s="65">
        <f t="shared" si="833"/>
        <v>6.4912487407734948E+39</v>
      </c>
      <c r="AJ410" s="65">
        <f t="shared" si="833"/>
        <v>5.6872747311648685E+41</v>
      </c>
      <c r="AK410" s="65">
        <f t="shared" si="833"/>
        <v>4.720622228508191E+43</v>
      </c>
      <c r="AL410" s="65">
        <f t="shared" si="833"/>
        <v>3.7223574072049883E+45</v>
      </c>
      <c r="AM410" s="65">
        <f t="shared" si="804"/>
        <v>1</v>
      </c>
      <c r="AN410" s="65">
        <f t="shared" si="799"/>
        <v>1.3888888888888889E-3</v>
      </c>
      <c r="AO410" s="65">
        <f t="shared" ref="AO410:BH410" si="834">AN410+1/((FACT($B$4-1-AO$10))*(($B$5*$P410)^AO$10))</f>
        <v>1.3941763691930249E-3</v>
      </c>
      <c r="AP410" s="65">
        <f t="shared" si="834"/>
        <v>1.3941931436618048E-3</v>
      </c>
      <c r="AQ410" s="65">
        <f t="shared" si="834"/>
        <v>1.3941931862352481E-3</v>
      </c>
      <c r="AR410" s="65">
        <f t="shared" si="834"/>
        <v>1.3941931863162864E-3</v>
      </c>
      <c r="AS410" s="65">
        <f t="shared" si="834"/>
        <v>1.3941931863163891E-3</v>
      </c>
      <c r="AT410" s="65">
        <f t="shared" si="834"/>
        <v>1.3941931863163891E-3</v>
      </c>
      <c r="AU410" s="65" t="e">
        <f t="shared" si="834"/>
        <v>#NUM!</v>
      </c>
      <c r="AV410" s="65" t="e">
        <f t="shared" si="834"/>
        <v>#NUM!</v>
      </c>
      <c r="AW410" s="65" t="e">
        <f t="shared" si="834"/>
        <v>#NUM!</v>
      </c>
      <c r="AX410" s="65" t="e">
        <f t="shared" si="834"/>
        <v>#NUM!</v>
      </c>
      <c r="AY410" s="65" t="e">
        <f t="shared" si="834"/>
        <v>#NUM!</v>
      </c>
      <c r="AZ410" s="65" t="e">
        <f t="shared" si="834"/>
        <v>#NUM!</v>
      </c>
      <c r="BA410" s="65" t="e">
        <f t="shared" si="834"/>
        <v>#NUM!</v>
      </c>
      <c r="BB410" s="65" t="e">
        <f t="shared" si="834"/>
        <v>#NUM!</v>
      </c>
      <c r="BC410" s="65" t="e">
        <f t="shared" si="834"/>
        <v>#NUM!</v>
      </c>
      <c r="BD410" s="65" t="e">
        <f t="shared" si="834"/>
        <v>#NUM!</v>
      </c>
      <c r="BE410" s="65" t="e">
        <f t="shared" si="834"/>
        <v>#NUM!</v>
      </c>
      <c r="BF410" s="65" t="e">
        <f t="shared" si="834"/>
        <v>#NUM!</v>
      </c>
      <c r="BG410" s="65" t="e">
        <f t="shared" si="834"/>
        <v>#NUM!</v>
      </c>
      <c r="BH410" s="65" t="e">
        <f t="shared" si="834"/>
        <v>#NUM!</v>
      </c>
      <c r="BI410" s="5">
        <f t="shared" si="806"/>
        <v>7.8699439431432259</v>
      </c>
    </row>
    <row r="411" spans="4:61">
      <c r="P411" s="66">
        <v>200</v>
      </c>
      <c r="Q411" s="65">
        <f t="shared" si="801"/>
        <v>0</v>
      </c>
      <c r="R411" s="65">
        <f t="shared" si="802"/>
        <v>1</v>
      </c>
      <c r="S411" s="65">
        <f t="shared" ref="S411:AL411" si="835">R411+(($B$5*$P411)^S$10)/FACT(S$10)</f>
        <v>1581</v>
      </c>
      <c r="T411" s="65">
        <f t="shared" si="835"/>
        <v>1249781</v>
      </c>
      <c r="U411" s="65">
        <f t="shared" si="835"/>
        <v>658635114.33333337</v>
      </c>
      <c r="V411" s="65">
        <f t="shared" si="835"/>
        <v>260325841781</v>
      </c>
      <c r="W411" s="65">
        <f t="shared" si="835"/>
        <v>82315163148447.672</v>
      </c>
      <c r="X411" s="65">
        <f t="shared" si="835"/>
        <v>2.1690088987237336E+16</v>
      </c>
      <c r="Y411" s="65">
        <f t="shared" si="835"/>
        <v>4.8988733235673006E+18</v>
      </c>
      <c r="Z411" s="65">
        <f t="shared" si="835"/>
        <v>9.6814256215312971E+20</v>
      </c>
      <c r="AA411" s="65">
        <f t="shared" si="835"/>
        <v>1.7007092349000964E+23</v>
      </c>
      <c r="AB411" s="65">
        <f t="shared" si="835"/>
        <v>2.6888310310091338E+25</v>
      </c>
      <c r="AC411" s="65">
        <f t="shared" si="835"/>
        <v>3.8645990585673734E+27</v>
      </c>
      <c r="AD411" s="65">
        <f t="shared" si="835"/>
        <v>5.0916318091244276E+29</v>
      </c>
      <c r="AE411" s="65">
        <f t="shared" si="835"/>
        <v>6.1922375436998839E+31</v>
      </c>
      <c r="AF411" s="65">
        <f t="shared" si="835"/>
        <v>6.9928420443381792E+33</v>
      </c>
      <c r="AG411" s="65">
        <f t="shared" si="835"/>
        <v>7.3704971383526228E+35</v>
      </c>
      <c r="AH411" s="65">
        <f t="shared" si="835"/>
        <v>7.2830165803189018E+37</v>
      </c>
      <c r="AI411" s="65">
        <f t="shared" si="835"/>
        <v>6.7732491905784196E+39</v>
      </c>
      <c r="AJ411" s="65">
        <f t="shared" si="835"/>
        <v>5.9492114136529312E+41</v>
      </c>
      <c r="AK411" s="65">
        <f t="shared" si="835"/>
        <v>4.9504061648525779E+43</v>
      </c>
      <c r="AL411" s="65">
        <f t="shared" si="835"/>
        <v>3.9133261617142045E+45</v>
      </c>
      <c r="AM411" s="65">
        <f t="shared" si="804"/>
        <v>1</v>
      </c>
      <c r="AN411" s="65">
        <f t="shared" si="799"/>
        <v>1.3888888888888889E-3</v>
      </c>
      <c r="AO411" s="65">
        <f t="shared" ref="AO411:BH411" si="836">AN411+1/((FACT($B$4-1-AO$10))*(($B$5*$P411)^AO$10))</f>
        <v>1.3941631504922644E-3</v>
      </c>
      <c r="AP411" s="65">
        <f t="shared" si="836"/>
        <v>1.394179841193541E-3</v>
      </c>
      <c r="AQ411" s="65">
        <f t="shared" si="836"/>
        <v>1.394179883448481E-3</v>
      </c>
      <c r="AR411" s="65">
        <f t="shared" si="836"/>
        <v>1.3941798835287119E-3</v>
      </c>
      <c r="AS411" s="65">
        <f t="shared" si="836"/>
        <v>1.3941798835288134E-3</v>
      </c>
      <c r="AT411" s="65">
        <f t="shared" si="836"/>
        <v>1.3941798835288134E-3</v>
      </c>
      <c r="AU411" s="65" t="e">
        <f t="shared" si="836"/>
        <v>#NUM!</v>
      </c>
      <c r="AV411" s="65" t="e">
        <f t="shared" si="836"/>
        <v>#NUM!</v>
      </c>
      <c r="AW411" s="65" t="e">
        <f t="shared" si="836"/>
        <v>#NUM!</v>
      </c>
      <c r="AX411" s="65" t="e">
        <f t="shared" si="836"/>
        <v>#NUM!</v>
      </c>
      <c r="AY411" s="65" t="e">
        <f t="shared" si="836"/>
        <v>#NUM!</v>
      </c>
      <c r="AZ411" s="65" t="e">
        <f t="shared" si="836"/>
        <v>#NUM!</v>
      </c>
      <c r="BA411" s="65" t="e">
        <f t="shared" si="836"/>
        <v>#NUM!</v>
      </c>
      <c r="BB411" s="65" t="e">
        <f t="shared" si="836"/>
        <v>#NUM!</v>
      </c>
      <c r="BC411" s="65" t="e">
        <f t="shared" si="836"/>
        <v>#NUM!</v>
      </c>
      <c r="BD411" s="65" t="e">
        <f t="shared" si="836"/>
        <v>#NUM!</v>
      </c>
      <c r="BE411" s="65" t="e">
        <f t="shared" si="836"/>
        <v>#NUM!</v>
      </c>
      <c r="BF411" s="65" t="e">
        <f t="shared" si="836"/>
        <v>#NUM!</v>
      </c>
      <c r="BG411" s="65" t="e">
        <f t="shared" si="836"/>
        <v>#NUM!</v>
      </c>
      <c r="BH411" s="65" t="e">
        <f t="shared" si="836"/>
        <v>#NUM!</v>
      </c>
      <c r="BI411" s="5">
        <f t="shared" si="806"/>
        <v>7.8700190354564539</v>
      </c>
    </row>
  </sheetData>
  <sheetProtection password="C6E8" sheet="1" objects="1" scenarios="1" selectLockedCells="1" selectUnlockedCells="1"/>
  <pageMargins left="0.7" right="0.7" top="0.78740157499999996" bottom="0.78740157499999996" header="0.3" footer="0.3"/>
  <drawing r:id="rId1"/>
  <legacyDrawing r:id="rId2"/>
  <controls>
    <control shapeId="6146" r:id="rId3" name="ScrollBar2"/>
    <control shapeId="6145" r:id="rId4" name="ScrollBar1"/>
  </control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6"/>
  <dimension ref="A1:X403"/>
  <sheetViews>
    <sheetView workbookViewId="0">
      <pane ySplit="6" topLeftCell="A7" activePane="bottomLeft" state="frozen"/>
      <selection pane="bottomLeft" activeCell="J17" sqref="J17"/>
    </sheetView>
  </sheetViews>
  <sheetFormatPr defaultRowHeight="15"/>
  <cols>
    <col min="1" max="1" width="30.140625" bestFit="1" customWidth="1"/>
    <col min="4" max="8" width="9.140625" style="6"/>
    <col min="15" max="15" width="9.140625" style="4"/>
    <col min="16" max="16" width="9.140625" style="64" hidden="1" customWidth="1"/>
    <col min="17" max="19" width="11" style="64" hidden="1" customWidth="1"/>
    <col min="20" max="23" width="9.140625" style="64" hidden="1" customWidth="1"/>
    <col min="24" max="24" width="9.140625" style="4"/>
  </cols>
  <sheetData>
    <row r="1" spans="1:24" s="10" customFormat="1" ht="21">
      <c r="A1" s="9" t="s">
        <v>30</v>
      </c>
      <c r="D1" s="11"/>
      <c r="E1" s="11"/>
      <c r="F1" s="11"/>
      <c r="G1" s="11"/>
      <c r="M1" s="68" t="s">
        <v>7</v>
      </c>
      <c r="O1" s="12"/>
      <c r="P1" s="62"/>
      <c r="Q1" s="62"/>
      <c r="R1" s="62"/>
      <c r="S1" s="62"/>
      <c r="T1" s="62"/>
      <c r="U1" s="62"/>
      <c r="V1" s="62"/>
      <c r="W1" s="62"/>
      <c r="X1" s="12"/>
    </row>
    <row r="2" spans="1:24" s="14" customFormat="1">
      <c r="A2" s="14" t="s">
        <v>36</v>
      </c>
      <c r="D2" s="15"/>
      <c r="E2" s="15"/>
      <c r="F2" s="15"/>
      <c r="G2" s="15"/>
      <c r="H2" s="15"/>
      <c r="O2" s="16"/>
      <c r="P2" s="63"/>
      <c r="Q2" s="63"/>
      <c r="R2" s="63"/>
      <c r="S2" s="63"/>
      <c r="T2" s="63"/>
      <c r="U2" s="63"/>
      <c r="V2" s="63"/>
      <c r="W2" s="63"/>
      <c r="X2" s="16"/>
    </row>
    <row r="3" spans="1:24" s="1" customFormat="1">
      <c r="C3" s="7"/>
      <c r="D3" s="5"/>
      <c r="E3" s="5"/>
      <c r="F3" s="5"/>
      <c r="G3" s="5"/>
      <c r="H3" s="5"/>
      <c r="I3" s="8"/>
      <c r="O3" s="3"/>
      <c r="P3" s="65" t="s">
        <v>0</v>
      </c>
      <c r="Q3" s="65" t="s">
        <v>32</v>
      </c>
      <c r="R3" s="65" t="s">
        <v>34</v>
      </c>
      <c r="S3" s="65" t="s">
        <v>35</v>
      </c>
      <c r="T3" s="65" t="s">
        <v>1</v>
      </c>
      <c r="U3" s="65" t="s">
        <v>33</v>
      </c>
      <c r="V3" s="65" t="s">
        <v>8</v>
      </c>
      <c r="W3" s="65"/>
      <c r="X3" s="3"/>
    </row>
    <row r="4" spans="1:24" s="1" customFormat="1">
      <c r="A4" s="20" t="s">
        <v>31</v>
      </c>
      <c r="B4" s="17">
        <v>1</v>
      </c>
      <c r="C4" s="7">
        <v>1</v>
      </c>
      <c r="D4" s="5"/>
      <c r="E4" s="5"/>
      <c r="F4" s="5"/>
      <c r="G4" s="5"/>
      <c r="H4" s="5"/>
      <c r="I4" s="8">
        <v>15</v>
      </c>
      <c r="O4" s="3"/>
      <c r="P4" s="66">
        <v>-10</v>
      </c>
      <c r="Q4" s="65">
        <f>(1/(SQRT(2*PI())*1))*EXP(-0.5*((P4)/1)^2)</f>
        <v>7.6945986267064199E-23</v>
      </c>
      <c r="R4" s="65">
        <f>IF($B$4=1,SQRT(PI()),IF(ROUND($B$4/2,0)=($B$4/2),FACT(($B$4-2)/2),((FACTDOUBLE($B$4-2))*SQRT(PI()))/(2^(($B$4-1)/2))))</f>
        <v>1.7724538509055159</v>
      </c>
      <c r="S4" s="65">
        <f>IF($B$4=1,1,IF(ROUND($B$4/2,0)=($B$4/2),((FACTDOUBLE($B$4-1))*SQRT(PI()))/(2^($B$4/2)),FACT(($B$4-1)/2)))</f>
        <v>1</v>
      </c>
      <c r="T4" s="65">
        <f>($S$4/($R$4*SQRT(PI()*$B$4)))*((1+((P4)^2)/$B$4)^(-($B$4+1)/2))</f>
        <v>3.1515830315226806E-3</v>
      </c>
      <c r="U4" s="65">
        <f>0</f>
        <v>0</v>
      </c>
      <c r="V4" s="65">
        <f>0</f>
        <v>0</v>
      </c>
      <c r="W4" s="65"/>
      <c r="X4" s="3"/>
    </row>
    <row r="5" spans="1:24" s="1" customFormat="1">
      <c r="A5" s="21"/>
      <c r="B5" s="22"/>
      <c r="C5" s="23"/>
      <c r="D5" s="24"/>
      <c r="E5" s="24"/>
      <c r="F5" s="24"/>
      <c r="G5" s="24"/>
      <c r="H5" s="24"/>
      <c r="I5" s="25"/>
      <c r="O5" s="3"/>
      <c r="P5" s="65">
        <v>-9.5</v>
      </c>
      <c r="Q5" s="65">
        <f t="shared" ref="Q5:Q44" si="0">(1/(SQRT(2*PI())*1))*EXP(-0.5*((P5)/1)^2)</f>
        <v>1.007793539430001E-20</v>
      </c>
      <c r="R5" s="65"/>
      <c r="S5" s="65"/>
      <c r="T5" s="65">
        <f t="shared" ref="T5:T44" si="1">($S$4/($R$4*SQRT(PI()*$B$4)))*((1+((P5)^2)/$B$4)^(-($B$4+1)/2))</f>
        <v>3.4883275198223642E-3</v>
      </c>
      <c r="U5" s="65">
        <f>U4+ABS(P5-P4)*Q5</f>
        <v>5.0389676971500049E-21</v>
      </c>
      <c r="V5" s="65">
        <f>V4+ABS(P5-P4)*T5</f>
        <v>1.7441637599111821E-3</v>
      </c>
      <c r="W5" s="65"/>
      <c r="X5" s="3"/>
    </row>
    <row r="6" spans="1:24" s="1" customFormat="1">
      <c r="A6" s="2" t="str">
        <f>CONCATENATE("X--&gt;","t",B4)</f>
        <v>X--&gt;t1</v>
      </c>
      <c r="B6" s="2" t="str">
        <f>IF(B4&gt;2,CONCATENATE("E(X)=0; ","D(X)=",ROUND(B4/(B4-2),1)),"")</f>
        <v/>
      </c>
      <c r="D6" s="5"/>
      <c r="E6" s="5"/>
      <c r="F6" s="5"/>
      <c r="G6" s="5"/>
      <c r="H6" s="5"/>
      <c r="O6" s="3"/>
      <c r="P6" s="66">
        <v>-9</v>
      </c>
      <c r="Q6" s="65">
        <f t="shared" si="0"/>
        <v>1.0279773571668917E-18</v>
      </c>
      <c r="R6" s="65"/>
      <c r="S6" s="65"/>
      <c r="T6" s="65">
        <f t="shared" si="1"/>
        <v>3.8818278802901312E-3</v>
      </c>
      <c r="U6" s="65">
        <f t="shared" ref="U6:U44" si="2">U5+ABS(P6-P5)*Q6</f>
        <v>5.1902764628059584E-19</v>
      </c>
      <c r="V6" s="65">
        <f t="shared" ref="V6:V44" si="3">V5+ABS(P6-P5)*T6</f>
        <v>3.6850777000562475E-3</v>
      </c>
      <c r="W6" s="65"/>
      <c r="X6" s="3"/>
    </row>
    <row r="7" spans="1:24" s="1" customFormat="1">
      <c r="D7" s="5"/>
      <c r="E7" s="5"/>
      <c r="F7" s="5"/>
      <c r="G7" s="5"/>
      <c r="H7" s="5"/>
      <c r="O7" s="3"/>
      <c r="P7" s="65">
        <v>-8.5</v>
      </c>
      <c r="Q7" s="65">
        <f t="shared" si="0"/>
        <v>8.1662356316695502E-17</v>
      </c>
      <c r="R7" s="65"/>
      <c r="S7" s="65"/>
      <c r="T7" s="65">
        <f t="shared" si="1"/>
        <v>4.3455274564340035E-3</v>
      </c>
      <c r="U7" s="65">
        <f t="shared" si="2"/>
        <v>4.1350205804628345E-17</v>
      </c>
      <c r="V7" s="65">
        <f t="shared" si="3"/>
        <v>5.8578414282732492E-3</v>
      </c>
      <c r="W7" s="65"/>
      <c r="X7" s="3"/>
    </row>
    <row r="8" spans="1:24" s="1" customFormat="1">
      <c r="D8" s="5"/>
      <c r="E8" s="5"/>
      <c r="F8" s="5"/>
      <c r="G8" s="5"/>
      <c r="H8" s="5"/>
      <c r="O8" s="3"/>
      <c r="P8" s="66">
        <v>-8</v>
      </c>
      <c r="Q8" s="65">
        <f t="shared" si="0"/>
        <v>5.0522710835368927E-15</v>
      </c>
      <c r="R8" s="65"/>
      <c r="S8" s="65"/>
      <c r="T8" s="65">
        <f t="shared" si="1"/>
        <v>4.8970751720583197E-3</v>
      </c>
      <c r="U8" s="65">
        <f t="shared" si="2"/>
        <v>2.5674857475730748E-15</v>
      </c>
      <c r="V8" s="65">
        <f t="shared" si="3"/>
        <v>8.3063790143024091E-3</v>
      </c>
      <c r="W8" s="65"/>
      <c r="X8" s="3"/>
    </row>
    <row r="9" spans="1:24" s="1" customFormat="1">
      <c r="D9" s="5"/>
      <c r="E9" s="5"/>
      <c r="F9" s="5"/>
      <c r="G9" s="5"/>
      <c r="H9" s="5"/>
      <c r="O9" s="3"/>
      <c r="P9" s="65">
        <v>-7.5</v>
      </c>
      <c r="Q9" s="65">
        <f t="shared" si="0"/>
        <v>2.4343205330290096E-13</v>
      </c>
      <c r="R9" s="65"/>
      <c r="S9" s="65"/>
      <c r="T9" s="65">
        <f t="shared" si="1"/>
        <v>5.5599980119439433E-3</v>
      </c>
      <c r="U9" s="65">
        <f t="shared" si="2"/>
        <v>1.2428351239902357E-13</v>
      </c>
      <c r="V9" s="65">
        <f t="shared" si="3"/>
        <v>1.108637802027438E-2</v>
      </c>
      <c r="W9" s="65"/>
      <c r="X9" s="3"/>
    </row>
    <row r="10" spans="1:24" s="1" customFormat="1">
      <c r="D10" s="5"/>
      <c r="E10" s="5"/>
      <c r="F10" s="5"/>
      <c r="G10" s="5"/>
      <c r="H10" s="5"/>
      <c r="O10" s="3"/>
      <c r="P10" s="66">
        <v>-7</v>
      </c>
      <c r="Q10" s="65">
        <f t="shared" si="0"/>
        <v>9.1347204083645936E-12</v>
      </c>
      <c r="R10" s="65"/>
      <c r="S10" s="65"/>
      <c r="T10" s="65">
        <f t="shared" si="1"/>
        <v>6.3661977236758151E-3</v>
      </c>
      <c r="U10" s="65">
        <f t="shared" si="2"/>
        <v>4.6916437165813202E-12</v>
      </c>
      <c r="V10" s="65">
        <f t="shared" si="3"/>
        <v>1.4269476882112287E-2</v>
      </c>
      <c r="W10" s="65"/>
      <c r="X10" s="3"/>
    </row>
    <row r="11" spans="1:24" s="1" customFormat="1">
      <c r="D11" s="5"/>
      <c r="E11" s="5"/>
      <c r="F11" s="5"/>
      <c r="G11" s="5"/>
      <c r="H11" s="5"/>
      <c r="O11" s="3"/>
      <c r="P11" s="65">
        <v>-6.5</v>
      </c>
      <c r="Q11" s="65">
        <f t="shared" si="0"/>
        <v>2.6695566147628519E-10</v>
      </c>
      <c r="R11" s="65"/>
      <c r="S11" s="65"/>
      <c r="T11" s="65">
        <f t="shared" si="1"/>
        <v>7.3597661545385142E-3</v>
      </c>
      <c r="U11" s="65">
        <f t="shared" si="2"/>
        <v>1.3816947445472392E-10</v>
      </c>
      <c r="V11" s="65">
        <f t="shared" si="3"/>
        <v>1.7949359959381544E-2</v>
      </c>
      <c r="W11" s="65"/>
      <c r="X11" s="3"/>
    </row>
    <row r="12" spans="1:24" s="1" customFormat="1">
      <c r="D12" s="5"/>
      <c r="E12" s="5"/>
      <c r="F12" s="5"/>
      <c r="G12" s="5"/>
      <c r="H12" s="5"/>
      <c r="O12" s="3"/>
      <c r="P12" s="66">
        <v>-6</v>
      </c>
      <c r="Q12" s="65">
        <f t="shared" si="0"/>
        <v>6.0758828498232861E-9</v>
      </c>
      <c r="R12" s="65"/>
      <c r="S12" s="65"/>
      <c r="T12" s="65">
        <f t="shared" si="1"/>
        <v>8.6029698968592104E-3</v>
      </c>
      <c r="U12" s="65">
        <f t="shared" si="2"/>
        <v>3.1761108993663668E-9</v>
      </c>
      <c r="V12" s="65">
        <f t="shared" si="3"/>
        <v>2.2250844907811151E-2</v>
      </c>
      <c r="W12" s="65"/>
      <c r="X12" s="3"/>
    </row>
    <row r="13" spans="1:24" s="1" customFormat="1">
      <c r="D13" s="5"/>
      <c r="E13" s="5"/>
      <c r="F13" s="5"/>
      <c r="G13" s="5"/>
      <c r="H13" s="5"/>
      <c r="O13" s="3"/>
      <c r="P13" s="65">
        <v>-5.5</v>
      </c>
      <c r="Q13" s="65">
        <f t="shared" si="0"/>
        <v>1.0769760042543276E-7</v>
      </c>
      <c r="R13" s="65"/>
      <c r="S13" s="65"/>
      <c r="T13" s="65">
        <f t="shared" si="1"/>
        <v>1.0185916357881304E-2</v>
      </c>
      <c r="U13" s="65">
        <f t="shared" si="2"/>
        <v>5.7024911112082746E-8</v>
      </c>
      <c r="V13" s="65">
        <f t="shared" si="3"/>
        <v>2.7343803086751804E-2</v>
      </c>
      <c r="W13" s="65"/>
      <c r="X13" s="3"/>
    </row>
    <row r="14" spans="1:24" s="1" customFormat="1">
      <c r="D14" s="5"/>
      <c r="E14" s="5"/>
      <c r="F14" s="5"/>
      <c r="G14" s="5"/>
      <c r="H14" s="5"/>
      <c r="O14" s="3"/>
      <c r="P14" s="66">
        <v>-5</v>
      </c>
      <c r="Q14" s="65">
        <f t="shared" si="0"/>
        <v>1.4867195147342977E-6</v>
      </c>
      <c r="R14" s="65"/>
      <c r="S14" s="65"/>
      <c r="T14" s="65">
        <f t="shared" si="1"/>
        <v>1.2242687930145799E-2</v>
      </c>
      <c r="U14" s="65">
        <f t="shared" si="2"/>
        <v>8.0038466847923162E-7</v>
      </c>
      <c r="V14" s="65">
        <f t="shared" si="3"/>
        <v>3.3465147051824705E-2</v>
      </c>
      <c r="W14" s="65"/>
      <c r="X14" s="3"/>
    </row>
    <row r="15" spans="1:24" s="1" customFormat="1">
      <c r="D15" s="5"/>
      <c r="E15" s="5"/>
      <c r="F15" s="5"/>
      <c r="G15" s="5"/>
      <c r="H15" s="5"/>
      <c r="O15" s="3"/>
      <c r="P15" s="65">
        <v>-4.5</v>
      </c>
      <c r="Q15" s="65">
        <f t="shared" si="0"/>
        <v>1.5983741106905475E-5</v>
      </c>
      <c r="R15" s="65"/>
      <c r="S15" s="65"/>
      <c r="T15" s="65">
        <f t="shared" si="1"/>
        <v>1.4979288761590152E-2</v>
      </c>
      <c r="U15" s="65">
        <f t="shared" si="2"/>
        <v>8.7922552219319689E-6</v>
      </c>
      <c r="V15" s="65">
        <f t="shared" si="3"/>
        <v>4.0954791432619778E-2</v>
      </c>
      <c r="W15" s="65"/>
      <c r="X15" s="3"/>
    </row>
    <row r="16" spans="1:24" s="1" customFormat="1">
      <c r="D16" s="5"/>
      <c r="E16" s="5"/>
      <c r="F16" s="5"/>
      <c r="G16" s="5"/>
      <c r="H16" s="5"/>
      <c r="O16" s="3"/>
      <c r="P16" s="66">
        <v>-4</v>
      </c>
      <c r="Q16" s="65">
        <f t="shared" si="0"/>
        <v>1.3383022576488537E-4</v>
      </c>
      <c r="R16" s="65"/>
      <c r="S16" s="65"/>
      <c r="T16" s="65">
        <f t="shared" si="1"/>
        <v>1.8724110951987692E-2</v>
      </c>
      <c r="U16" s="65">
        <f t="shared" si="2"/>
        <v>7.5707368104374658E-5</v>
      </c>
      <c r="V16" s="65">
        <f t="shared" si="3"/>
        <v>5.0316846908613627E-2</v>
      </c>
      <c r="W16" s="65"/>
      <c r="X16" s="3"/>
    </row>
    <row r="17" spans="4:24" s="1" customFormat="1">
      <c r="D17" s="5"/>
      <c r="E17" s="5"/>
      <c r="F17" s="5"/>
      <c r="G17" s="5"/>
      <c r="H17" s="5"/>
      <c r="O17" s="3"/>
      <c r="P17" s="65">
        <v>-3.5</v>
      </c>
      <c r="Q17" s="65">
        <f t="shared" si="0"/>
        <v>8.7268269504576015E-4</v>
      </c>
      <c r="R17" s="65"/>
      <c r="S17" s="65"/>
      <c r="T17" s="65">
        <f t="shared" si="1"/>
        <v>2.402338763651251E-2</v>
      </c>
      <c r="U17" s="65">
        <f t="shared" si="2"/>
        <v>5.1204871562725469E-4</v>
      </c>
      <c r="V17" s="65">
        <f t="shared" si="3"/>
        <v>6.2328540726869885E-2</v>
      </c>
      <c r="W17" s="65"/>
      <c r="X17" s="3"/>
    </row>
    <row r="18" spans="4:24" s="1" customFormat="1">
      <c r="D18" s="5"/>
      <c r="E18" s="5"/>
      <c r="F18" s="5"/>
      <c r="G18" s="5"/>
      <c r="H18" s="5"/>
      <c r="O18" s="3"/>
      <c r="P18" s="66">
        <v>-3</v>
      </c>
      <c r="Q18" s="65">
        <f t="shared" si="0"/>
        <v>4.4318484119380075E-3</v>
      </c>
      <c r="R18" s="65"/>
      <c r="S18" s="65"/>
      <c r="T18" s="65">
        <f t="shared" si="1"/>
        <v>3.1830988618379075E-2</v>
      </c>
      <c r="U18" s="65">
        <f t="shared" si="2"/>
        <v>2.7279729215962585E-3</v>
      </c>
      <c r="V18" s="65">
        <f t="shared" si="3"/>
        <v>7.8244035036059423E-2</v>
      </c>
      <c r="W18" s="65"/>
      <c r="X18" s="3"/>
    </row>
    <row r="19" spans="4:24" s="1" customFormat="1">
      <c r="D19" s="5"/>
      <c r="E19" s="5"/>
      <c r="F19" s="5"/>
      <c r="G19" s="5"/>
      <c r="H19" s="5"/>
      <c r="O19" s="3"/>
      <c r="P19" s="65">
        <v>-2.5</v>
      </c>
      <c r="Q19" s="65">
        <f t="shared" si="0"/>
        <v>1.752830049356854E-2</v>
      </c>
      <c r="R19" s="65"/>
      <c r="S19" s="65"/>
      <c r="T19" s="65">
        <f t="shared" si="1"/>
        <v>4.3904811887419411E-2</v>
      </c>
      <c r="U19" s="65">
        <f t="shared" si="2"/>
        <v>1.1492123168380528E-2</v>
      </c>
      <c r="V19" s="65">
        <f t="shared" si="3"/>
        <v>0.10019644097976912</v>
      </c>
      <c r="W19" s="65"/>
      <c r="X19" s="3"/>
    </row>
    <row r="20" spans="4:24" s="1" customFormat="1">
      <c r="D20" s="5"/>
      <c r="E20" s="5"/>
      <c r="F20" s="5"/>
      <c r="G20" s="5"/>
      <c r="H20" s="5"/>
      <c r="O20" s="3"/>
      <c r="P20" s="66">
        <v>-2</v>
      </c>
      <c r="Q20" s="65">
        <f t="shared" si="0"/>
        <v>5.3990966513188063E-2</v>
      </c>
      <c r="R20" s="65"/>
      <c r="S20" s="65"/>
      <c r="T20" s="65">
        <f t="shared" si="1"/>
        <v>6.3661977236758149E-2</v>
      </c>
      <c r="U20" s="65">
        <f t="shared" si="2"/>
        <v>3.8487606424974563E-2</v>
      </c>
      <c r="V20" s="65">
        <f t="shared" si="3"/>
        <v>0.1320274295981482</v>
      </c>
      <c r="W20" s="65"/>
      <c r="X20" s="3"/>
    </row>
    <row r="21" spans="4:24" s="1" customFormat="1">
      <c r="D21" s="5"/>
      <c r="E21" s="5"/>
      <c r="F21" s="5"/>
      <c r="G21" s="5"/>
      <c r="H21" s="5"/>
      <c r="O21" s="3"/>
      <c r="P21" s="65">
        <v>-1.5</v>
      </c>
      <c r="Q21" s="65">
        <f t="shared" si="0"/>
        <v>0.12951759566589174</v>
      </c>
      <c r="R21" s="65"/>
      <c r="S21" s="65"/>
      <c r="T21" s="65">
        <f t="shared" si="1"/>
        <v>9.7941503441166394E-2</v>
      </c>
      <c r="U21" s="65">
        <f t="shared" si="2"/>
        <v>0.10324640425792043</v>
      </c>
      <c r="V21" s="65">
        <f t="shared" si="3"/>
        <v>0.18099818131873141</v>
      </c>
      <c r="W21" s="65"/>
      <c r="X21" s="3"/>
    </row>
    <row r="22" spans="4:24" s="1" customFormat="1">
      <c r="D22" s="5"/>
      <c r="E22" s="5"/>
      <c r="F22" s="5"/>
      <c r="G22" s="5"/>
      <c r="H22" s="5"/>
      <c r="O22" s="3"/>
      <c r="P22" s="66">
        <v>-1</v>
      </c>
      <c r="Q22" s="65">
        <f t="shared" si="0"/>
        <v>0.24197072451914337</v>
      </c>
      <c r="R22" s="65"/>
      <c r="S22" s="65"/>
      <c r="T22" s="65">
        <f t="shared" si="1"/>
        <v>0.15915494309189537</v>
      </c>
      <c r="U22" s="65">
        <f t="shared" si="2"/>
        <v>0.2242317665174921</v>
      </c>
      <c r="V22" s="65">
        <f t="shared" si="3"/>
        <v>0.2605756528646791</v>
      </c>
      <c r="W22" s="65"/>
      <c r="X22" s="3"/>
    </row>
    <row r="23" spans="4:24" s="1" customFormat="1">
      <c r="D23" s="5"/>
      <c r="E23" s="5"/>
      <c r="F23" s="5"/>
      <c r="G23" s="5"/>
      <c r="H23" s="5"/>
      <c r="O23" s="3"/>
      <c r="P23" s="65">
        <v>-0.5</v>
      </c>
      <c r="Q23" s="65">
        <f t="shared" si="0"/>
        <v>0.35206532676429952</v>
      </c>
      <c r="R23" s="65"/>
      <c r="S23" s="65"/>
      <c r="T23" s="65">
        <f t="shared" si="1"/>
        <v>0.2546479089470326</v>
      </c>
      <c r="U23" s="65">
        <f t="shared" si="2"/>
        <v>0.40026442989964184</v>
      </c>
      <c r="V23" s="65">
        <f t="shared" si="3"/>
        <v>0.3878996073381954</v>
      </c>
      <c r="W23" s="65"/>
      <c r="X23" s="3"/>
    </row>
    <row r="24" spans="4:24" s="1" customFormat="1">
      <c r="D24" s="5"/>
      <c r="E24" s="5"/>
      <c r="F24" s="5"/>
      <c r="G24" s="5"/>
      <c r="H24" s="5"/>
      <c r="O24" s="3"/>
      <c r="P24" s="66">
        <v>0</v>
      </c>
      <c r="Q24" s="65">
        <f t="shared" si="0"/>
        <v>0.3989422804014327</v>
      </c>
      <c r="R24" s="65"/>
      <c r="S24" s="65"/>
      <c r="T24" s="65">
        <f t="shared" si="1"/>
        <v>0.31830988618379075</v>
      </c>
      <c r="U24" s="65">
        <f t="shared" si="2"/>
        <v>0.59973557010035816</v>
      </c>
      <c r="V24" s="65">
        <f t="shared" si="3"/>
        <v>0.54705455043009077</v>
      </c>
      <c r="W24" s="65"/>
      <c r="X24" s="3"/>
    </row>
    <row r="25" spans="4:24" s="1" customFormat="1">
      <c r="D25" s="5"/>
      <c r="E25" s="5"/>
      <c r="F25" s="5"/>
      <c r="G25" s="5"/>
      <c r="H25" s="5"/>
      <c r="O25" s="3"/>
      <c r="P25" s="65">
        <v>0.5</v>
      </c>
      <c r="Q25" s="65">
        <f t="shared" si="0"/>
        <v>0.35206532676429952</v>
      </c>
      <c r="R25" s="65"/>
      <c r="S25" s="65"/>
      <c r="T25" s="65">
        <f t="shared" si="1"/>
        <v>0.2546479089470326</v>
      </c>
      <c r="U25" s="65">
        <f t="shared" si="2"/>
        <v>0.7757682334825079</v>
      </c>
      <c r="V25" s="65">
        <f t="shared" si="3"/>
        <v>0.67437850490360707</v>
      </c>
      <c r="W25" s="65"/>
      <c r="X25" s="3"/>
    </row>
    <row r="26" spans="4:24" s="1" customFormat="1">
      <c r="D26" s="5"/>
      <c r="E26" s="5"/>
      <c r="F26" s="5"/>
      <c r="G26" s="5"/>
      <c r="H26" s="5"/>
      <c r="O26" s="3"/>
      <c r="P26" s="66">
        <v>1</v>
      </c>
      <c r="Q26" s="65">
        <f t="shared" si="0"/>
        <v>0.24197072451914337</v>
      </c>
      <c r="R26" s="65"/>
      <c r="S26" s="65"/>
      <c r="T26" s="65">
        <f t="shared" si="1"/>
        <v>0.15915494309189537</v>
      </c>
      <c r="U26" s="65">
        <f t="shared" si="2"/>
        <v>0.89675359574207958</v>
      </c>
      <c r="V26" s="65">
        <f t="shared" si="3"/>
        <v>0.7539559764495547</v>
      </c>
      <c r="W26" s="65"/>
      <c r="X26" s="3"/>
    </row>
    <row r="27" spans="4:24" s="1" customFormat="1">
      <c r="D27" s="5"/>
      <c r="E27" s="5"/>
      <c r="F27" s="5"/>
      <c r="G27" s="5"/>
      <c r="H27" s="5"/>
      <c r="O27" s="3"/>
      <c r="P27" s="65">
        <v>1.5</v>
      </c>
      <c r="Q27" s="65">
        <f t="shared" si="0"/>
        <v>0.12951759566589174</v>
      </c>
      <c r="R27" s="65"/>
      <c r="S27" s="65"/>
      <c r="T27" s="65">
        <f t="shared" si="1"/>
        <v>9.7941503441166394E-2</v>
      </c>
      <c r="U27" s="65">
        <f t="shared" si="2"/>
        <v>0.96151239357502549</v>
      </c>
      <c r="V27" s="65">
        <f t="shared" si="3"/>
        <v>0.80292672817013788</v>
      </c>
      <c r="W27" s="65"/>
      <c r="X27" s="3"/>
    </row>
    <row r="28" spans="4:24" s="1" customFormat="1">
      <c r="D28" s="5"/>
      <c r="E28" s="5"/>
      <c r="F28" s="5"/>
      <c r="G28" s="5"/>
      <c r="H28" s="5"/>
      <c r="O28" s="3"/>
      <c r="P28" s="66">
        <v>2</v>
      </c>
      <c r="Q28" s="65">
        <f t="shared" si="0"/>
        <v>5.3990966513188063E-2</v>
      </c>
      <c r="R28" s="65"/>
      <c r="S28" s="65"/>
      <c r="T28" s="65">
        <f t="shared" si="1"/>
        <v>6.3661977236758149E-2</v>
      </c>
      <c r="U28" s="65">
        <f t="shared" si="2"/>
        <v>0.98850787683161956</v>
      </c>
      <c r="V28" s="65">
        <f t="shared" si="3"/>
        <v>0.83475771678851696</v>
      </c>
      <c r="W28" s="65"/>
      <c r="X28" s="3"/>
    </row>
    <row r="29" spans="4:24" s="1" customFormat="1">
      <c r="D29" s="5"/>
      <c r="E29" s="5"/>
      <c r="F29" s="5"/>
      <c r="G29" s="5"/>
      <c r="H29" s="5"/>
      <c r="O29" s="3"/>
      <c r="P29" s="65">
        <v>2.5</v>
      </c>
      <c r="Q29" s="65">
        <f t="shared" si="0"/>
        <v>1.752830049356854E-2</v>
      </c>
      <c r="R29" s="65"/>
      <c r="S29" s="65"/>
      <c r="T29" s="65">
        <f t="shared" si="1"/>
        <v>4.3904811887419411E-2</v>
      </c>
      <c r="U29" s="65">
        <f t="shared" si="2"/>
        <v>0.99727202707840379</v>
      </c>
      <c r="V29" s="65">
        <f t="shared" si="3"/>
        <v>0.85671012273222669</v>
      </c>
      <c r="W29" s="65"/>
      <c r="X29" s="3"/>
    </row>
    <row r="30" spans="4:24" s="1" customFormat="1">
      <c r="D30" s="5"/>
      <c r="E30" s="5"/>
      <c r="F30" s="5"/>
      <c r="G30" s="5"/>
      <c r="H30" s="5"/>
      <c r="O30" s="3"/>
      <c r="P30" s="66">
        <v>3</v>
      </c>
      <c r="Q30" s="65">
        <f t="shared" si="0"/>
        <v>4.4318484119380075E-3</v>
      </c>
      <c r="R30" s="65"/>
      <c r="S30" s="65"/>
      <c r="T30" s="65">
        <f t="shared" si="1"/>
        <v>3.1830988618379075E-2</v>
      </c>
      <c r="U30" s="65">
        <f t="shared" si="2"/>
        <v>0.99948795128437284</v>
      </c>
      <c r="V30" s="65">
        <f t="shared" si="3"/>
        <v>0.87262561704141617</v>
      </c>
      <c r="W30" s="65"/>
      <c r="X30" s="3"/>
    </row>
    <row r="31" spans="4:24" s="1" customFormat="1">
      <c r="D31" s="5"/>
      <c r="E31" s="5"/>
      <c r="F31" s="5"/>
      <c r="G31" s="5"/>
      <c r="H31" s="5"/>
      <c r="O31" s="3"/>
      <c r="P31" s="65">
        <v>3.5</v>
      </c>
      <c r="Q31" s="65">
        <f t="shared" si="0"/>
        <v>8.7268269504576015E-4</v>
      </c>
      <c r="R31" s="65"/>
      <c r="S31" s="65"/>
      <c r="T31" s="65">
        <f t="shared" si="1"/>
        <v>2.402338763651251E-2</v>
      </c>
      <c r="U31" s="65">
        <f t="shared" si="2"/>
        <v>0.99992429263189575</v>
      </c>
      <c r="V31" s="65">
        <f t="shared" si="3"/>
        <v>0.88463731085967245</v>
      </c>
      <c r="W31" s="65"/>
      <c r="X31" s="3"/>
    </row>
    <row r="32" spans="4:24" s="1" customFormat="1">
      <c r="D32" s="5"/>
      <c r="E32" s="5"/>
      <c r="F32" s="5"/>
      <c r="G32" s="5"/>
      <c r="H32" s="5"/>
      <c r="O32" s="3"/>
      <c r="P32" s="66">
        <v>4</v>
      </c>
      <c r="Q32" s="65">
        <f t="shared" si="0"/>
        <v>1.3383022576488537E-4</v>
      </c>
      <c r="R32" s="65"/>
      <c r="S32" s="65"/>
      <c r="T32" s="65">
        <f t="shared" si="1"/>
        <v>1.8724110951987692E-2</v>
      </c>
      <c r="U32" s="65">
        <f t="shared" si="2"/>
        <v>0.99999120774477823</v>
      </c>
      <c r="V32" s="65">
        <f t="shared" si="3"/>
        <v>0.89399936633566635</v>
      </c>
      <c r="W32" s="65"/>
      <c r="X32" s="3"/>
    </row>
    <row r="33" spans="4:24" s="1" customFormat="1">
      <c r="D33" s="5"/>
      <c r="E33" s="5"/>
      <c r="F33" s="5"/>
      <c r="G33" s="5"/>
      <c r="H33" s="5"/>
      <c r="O33" s="3"/>
      <c r="P33" s="65">
        <v>4.5</v>
      </c>
      <c r="Q33" s="65">
        <f t="shared" si="0"/>
        <v>1.5983741106905475E-5</v>
      </c>
      <c r="R33" s="65"/>
      <c r="S33" s="65"/>
      <c r="T33" s="65">
        <f t="shared" si="1"/>
        <v>1.4979288761590152E-2</v>
      </c>
      <c r="U33" s="65">
        <f t="shared" si="2"/>
        <v>0.99999919961533168</v>
      </c>
      <c r="V33" s="65">
        <f t="shared" si="3"/>
        <v>0.90148901071646137</v>
      </c>
      <c r="W33" s="65"/>
      <c r="X33" s="3"/>
    </row>
    <row r="34" spans="4:24" s="1" customFormat="1">
      <c r="D34" s="5"/>
      <c r="E34" s="5"/>
      <c r="F34" s="5"/>
      <c r="G34" s="5"/>
      <c r="H34" s="5"/>
      <c r="O34" s="3"/>
      <c r="P34" s="66">
        <v>5</v>
      </c>
      <c r="Q34" s="65">
        <f t="shared" si="0"/>
        <v>1.4867195147342977E-6</v>
      </c>
      <c r="R34" s="65"/>
      <c r="S34" s="65"/>
      <c r="T34" s="65">
        <f t="shared" si="1"/>
        <v>1.2242687930145799E-2</v>
      </c>
      <c r="U34" s="65">
        <f t="shared" si="2"/>
        <v>0.9999999429750891</v>
      </c>
      <c r="V34" s="65">
        <f t="shared" si="3"/>
        <v>0.90761035468153428</v>
      </c>
      <c r="W34" s="65"/>
      <c r="X34" s="3"/>
    </row>
    <row r="35" spans="4:24" s="1" customFormat="1">
      <c r="D35" s="5"/>
      <c r="E35" s="5"/>
      <c r="F35" s="5"/>
      <c r="G35" s="5"/>
      <c r="H35" s="5"/>
      <c r="O35" s="3"/>
      <c r="P35" s="65">
        <v>5.5</v>
      </c>
      <c r="Q35" s="65">
        <f t="shared" si="0"/>
        <v>1.0769760042543276E-7</v>
      </c>
      <c r="R35" s="65"/>
      <c r="S35" s="65"/>
      <c r="T35" s="65">
        <f t="shared" si="1"/>
        <v>1.0185916357881304E-2</v>
      </c>
      <c r="U35" s="65">
        <f t="shared" si="2"/>
        <v>0.99999999682388929</v>
      </c>
      <c r="V35" s="65">
        <f t="shared" si="3"/>
        <v>0.9127033128604749</v>
      </c>
      <c r="W35" s="65"/>
      <c r="X35" s="3"/>
    </row>
    <row r="36" spans="4:24" s="1" customFormat="1">
      <c r="D36" s="5"/>
      <c r="E36" s="5"/>
      <c r="F36" s="5"/>
      <c r="G36" s="5"/>
      <c r="H36" s="5"/>
      <c r="O36" s="3"/>
      <c r="P36" s="66">
        <v>6</v>
      </c>
      <c r="Q36" s="65">
        <f t="shared" si="0"/>
        <v>6.0758828498232861E-9</v>
      </c>
      <c r="R36" s="65"/>
      <c r="S36" s="65"/>
      <c r="T36" s="65">
        <f t="shared" si="1"/>
        <v>8.6029698968592104E-3</v>
      </c>
      <c r="U36" s="65">
        <f t="shared" si="2"/>
        <v>0.99999999986183075</v>
      </c>
      <c r="V36" s="65">
        <f t="shared" si="3"/>
        <v>0.91700479780890454</v>
      </c>
      <c r="W36" s="65"/>
      <c r="X36" s="3"/>
    </row>
    <row r="37" spans="4:24" s="1" customFormat="1">
      <c r="D37" s="5"/>
      <c r="E37" s="5"/>
      <c r="F37" s="5"/>
      <c r="G37" s="5"/>
      <c r="H37" s="5"/>
      <c r="O37" s="3"/>
      <c r="P37" s="65">
        <v>6.5</v>
      </c>
      <c r="Q37" s="65">
        <f t="shared" si="0"/>
        <v>2.6695566147628519E-10</v>
      </c>
      <c r="R37" s="65"/>
      <c r="S37" s="65"/>
      <c r="T37" s="65">
        <f t="shared" si="1"/>
        <v>7.3597661545385142E-3</v>
      </c>
      <c r="U37" s="65">
        <f t="shared" si="2"/>
        <v>0.99999999999530853</v>
      </c>
      <c r="V37" s="65">
        <f t="shared" si="3"/>
        <v>0.92068468088617383</v>
      </c>
      <c r="W37" s="65"/>
      <c r="X37" s="3"/>
    </row>
    <row r="38" spans="4:24" s="1" customFormat="1">
      <c r="D38" s="5"/>
      <c r="E38" s="5"/>
      <c r="F38" s="5"/>
      <c r="G38" s="5"/>
      <c r="H38" s="5"/>
      <c r="O38" s="3"/>
      <c r="P38" s="66">
        <v>7</v>
      </c>
      <c r="Q38" s="65">
        <f t="shared" si="0"/>
        <v>9.1347204083645936E-12</v>
      </c>
      <c r="R38" s="65"/>
      <c r="S38" s="65"/>
      <c r="T38" s="65">
        <f t="shared" si="1"/>
        <v>6.3661977236758151E-3</v>
      </c>
      <c r="U38" s="65">
        <f t="shared" si="2"/>
        <v>0.99999999999987588</v>
      </c>
      <c r="V38" s="65">
        <f t="shared" si="3"/>
        <v>0.92386777974801171</v>
      </c>
      <c r="W38" s="65"/>
      <c r="X38" s="3"/>
    </row>
    <row r="39" spans="4:24" s="1" customFormat="1">
      <c r="D39" s="5"/>
      <c r="E39" s="5"/>
      <c r="F39" s="5"/>
      <c r="G39" s="5"/>
      <c r="H39" s="5"/>
      <c r="O39" s="3"/>
      <c r="P39" s="65">
        <v>7.5</v>
      </c>
      <c r="Q39" s="65">
        <f t="shared" si="0"/>
        <v>2.4343205330290096E-13</v>
      </c>
      <c r="R39" s="65"/>
      <c r="S39" s="65"/>
      <c r="T39" s="65">
        <f t="shared" si="1"/>
        <v>5.5599980119439433E-3</v>
      </c>
      <c r="U39" s="65">
        <f t="shared" si="2"/>
        <v>0.99999999999999756</v>
      </c>
      <c r="V39" s="65">
        <f t="shared" si="3"/>
        <v>0.92664777875398363</v>
      </c>
      <c r="W39" s="65"/>
      <c r="X39" s="3"/>
    </row>
    <row r="40" spans="4:24" s="1" customFormat="1">
      <c r="D40" s="5"/>
      <c r="E40" s="5"/>
      <c r="F40" s="5"/>
      <c r="G40" s="5"/>
      <c r="H40" s="5"/>
      <c r="O40" s="3"/>
      <c r="P40" s="66">
        <v>8</v>
      </c>
      <c r="Q40" s="65">
        <f t="shared" si="0"/>
        <v>5.0522710835368927E-15</v>
      </c>
      <c r="R40" s="65"/>
      <c r="S40" s="65"/>
      <c r="T40" s="65">
        <f t="shared" si="1"/>
        <v>4.8970751720583197E-3</v>
      </c>
      <c r="U40" s="65">
        <f t="shared" si="2"/>
        <v>1</v>
      </c>
      <c r="V40" s="65">
        <f t="shared" si="3"/>
        <v>0.92909631634001277</v>
      </c>
      <c r="W40" s="65"/>
      <c r="X40" s="3"/>
    </row>
    <row r="41" spans="4:24" s="1" customFormat="1">
      <c r="D41" s="5"/>
      <c r="E41" s="5"/>
      <c r="F41" s="5"/>
      <c r="G41" s="5"/>
      <c r="H41" s="5"/>
      <c r="O41" s="3"/>
      <c r="P41" s="65">
        <v>8.5</v>
      </c>
      <c r="Q41" s="65">
        <f t="shared" si="0"/>
        <v>8.1662356316695502E-17</v>
      </c>
      <c r="R41" s="65"/>
      <c r="S41" s="65"/>
      <c r="T41" s="65">
        <f t="shared" si="1"/>
        <v>4.3455274564340035E-3</v>
      </c>
      <c r="U41" s="65">
        <f t="shared" si="2"/>
        <v>1</v>
      </c>
      <c r="V41" s="65">
        <f t="shared" si="3"/>
        <v>0.93126908006822973</v>
      </c>
      <c r="W41" s="65"/>
      <c r="X41" s="3"/>
    </row>
    <row r="42" spans="4:24" s="1" customFormat="1">
      <c r="D42" s="5"/>
      <c r="E42" s="5"/>
      <c r="F42" s="5"/>
      <c r="G42" s="5"/>
      <c r="H42" s="5"/>
      <c r="O42" s="3"/>
      <c r="P42" s="66">
        <v>9</v>
      </c>
      <c r="Q42" s="65">
        <f t="shared" si="0"/>
        <v>1.0279773571668917E-18</v>
      </c>
      <c r="R42" s="65"/>
      <c r="S42" s="65"/>
      <c r="T42" s="65">
        <f t="shared" si="1"/>
        <v>3.8818278802901312E-3</v>
      </c>
      <c r="U42" s="65">
        <f t="shared" si="2"/>
        <v>1</v>
      </c>
      <c r="V42" s="65">
        <f t="shared" si="3"/>
        <v>0.93320999400837479</v>
      </c>
      <c r="W42" s="65"/>
      <c r="X42" s="3"/>
    </row>
    <row r="43" spans="4:24" s="1" customFormat="1">
      <c r="D43" s="5"/>
      <c r="E43" s="5"/>
      <c r="F43" s="5"/>
      <c r="G43" s="5"/>
      <c r="H43" s="5"/>
      <c r="O43" s="3"/>
      <c r="P43" s="65">
        <v>9.5</v>
      </c>
      <c r="Q43" s="65">
        <f t="shared" si="0"/>
        <v>1.007793539430001E-20</v>
      </c>
      <c r="R43" s="65"/>
      <c r="S43" s="65"/>
      <c r="T43" s="65">
        <f t="shared" si="1"/>
        <v>3.4883275198223642E-3</v>
      </c>
      <c r="U43" s="65">
        <f t="shared" si="2"/>
        <v>1</v>
      </c>
      <c r="V43" s="65">
        <f t="shared" si="3"/>
        <v>0.93495415776828594</v>
      </c>
      <c r="W43" s="65"/>
      <c r="X43" s="3"/>
    </row>
    <row r="44" spans="4:24" s="1" customFormat="1">
      <c r="D44" s="5"/>
      <c r="E44" s="5"/>
      <c r="F44" s="5"/>
      <c r="G44" s="5"/>
      <c r="H44" s="5"/>
      <c r="O44" s="3"/>
      <c r="P44" s="66">
        <v>10</v>
      </c>
      <c r="Q44" s="65">
        <f t="shared" si="0"/>
        <v>7.6945986267064199E-23</v>
      </c>
      <c r="R44" s="65"/>
      <c r="S44" s="65"/>
      <c r="T44" s="65">
        <f t="shared" si="1"/>
        <v>3.1515830315226806E-3</v>
      </c>
      <c r="U44" s="65">
        <f t="shared" si="2"/>
        <v>1</v>
      </c>
      <c r="V44" s="65">
        <f t="shared" si="3"/>
        <v>0.93652994928404731</v>
      </c>
      <c r="W44" s="65"/>
      <c r="X44" s="3"/>
    </row>
    <row r="45" spans="4:24" s="1" customFormat="1">
      <c r="D45" s="5"/>
      <c r="E45" s="5"/>
      <c r="F45" s="5"/>
      <c r="G45" s="5"/>
      <c r="H45" s="5"/>
      <c r="O45" s="3"/>
      <c r="P45" s="65"/>
      <c r="Q45" s="65"/>
      <c r="R45" s="65"/>
      <c r="S45" s="65"/>
      <c r="T45" s="65"/>
      <c r="U45" s="65"/>
      <c r="V45" s="65"/>
      <c r="W45" s="65"/>
      <c r="X45" s="3"/>
    </row>
    <row r="46" spans="4:24" s="1" customFormat="1">
      <c r="D46" s="5"/>
      <c r="E46" s="5"/>
      <c r="F46" s="5"/>
      <c r="G46" s="5"/>
      <c r="H46" s="5"/>
      <c r="O46" s="3"/>
      <c r="P46" s="66"/>
      <c r="Q46" s="65"/>
      <c r="R46" s="65"/>
      <c r="S46" s="65"/>
      <c r="T46" s="65"/>
      <c r="U46" s="65"/>
      <c r="V46" s="65"/>
      <c r="W46" s="65"/>
      <c r="X46" s="3"/>
    </row>
    <row r="47" spans="4:24" s="1" customFormat="1">
      <c r="D47" s="5"/>
      <c r="E47" s="5"/>
      <c r="F47" s="5"/>
      <c r="G47" s="5"/>
      <c r="H47" s="5"/>
      <c r="O47" s="3"/>
      <c r="P47" s="65"/>
      <c r="Q47" s="65"/>
      <c r="R47" s="65"/>
      <c r="S47" s="65"/>
      <c r="T47" s="65"/>
      <c r="U47" s="65"/>
      <c r="V47" s="65"/>
      <c r="W47" s="65"/>
      <c r="X47" s="3"/>
    </row>
    <row r="48" spans="4:24" s="1" customFormat="1">
      <c r="D48" s="5"/>
      <c r="E48" s="5"/>
      <c r="F48" s="5"/>
      <c r="G48" s="5"/>
      <c r="H48" s="5"/>
      <c r="O48" s="3"/>
      <c r="P48" s="66"/>
      <c r="Q48" s="65"/>
      <c r="R48" s="65"/>
      <c r="S48" s="65"/>
      <c r="T48" s="65"/>
      <c r="U48" s="65"/>
      <c r="V48" s="65"/>
      <c r="W48" s="65"/>
      <c r="X48" s="3"/>
    </row>
    <row r="49" spans="4:24" s="1" customFormat="1">
      <c r="D49" s="5"/>
      <c r="E49" s="5"/>
      <c r="F49" s="5"/>
      <c r="G49" s="5"/>
      <c r="H49" s="5"/>
      <c r="O49" s="3"/>
      <c r="P49" s="65"/>
      <c r="Q49" s="65"/>
      <c r="R49" s="65"/>
      <c r="S49" s="65"/>
      <c r="T49" s="65"/>
      <c r="U49" s="65"/>
      <c r="V49" s="65"/>
      <c r="W49" s="65"/>
      <c r="X49" s="3"/>
    </row>
    <row r="50" spans="4:24" s="1" customFormat="1">
      <c r="D50" s="5"/>
      <c r="E50" s="5"/>
      <c r="F50" s="5"/>
      <c r="G50" s="5"/>
      <c r="H50" s="5"/>
      <c r="O50" s="3"/>
      <c r="P50" s="66"/>
      <c r="Q50" s="65"/>
      <c r="R50" s="65"/>
      <c r="S50" s="65"/>
      <c r="T50" s="65"/>
      <c r="U50" s="65"/>
      <c r="V50" s="65"/>
      <c r="W50" s="65"/>
      <c r="X50" s="3"/>
    </row>
    <row r="51" spans="4:24" s="1" customFormat="1">
      <c r="D51" s="5"/>
      <c r="E51" s="5"/>
      <c r="F51" s="5"/>
      <c r="G51" s="5"/>
      <c r="H51" s="5"/>
      <c r="O51" s="3"/>
      <c r="P51" s="65"/>
      <c r="Q51" s="65"/>
      <c r="R51" s="65"/>
      <c r="S51" s="65"/>
      <c r="T51" s="65"/>
      <c r="U51" s="65"/>
      <c r="V51" s="65"/>
      <c r="W51" s="65"/>
      <c r="X51" s="3"/>
    </row>
    <row r="52" spans="4:24" s="1" customFormat="1">
      <c r="D52" s="5"/>
      <c r="E52" s="5"/>
      <c r="F52" s="5"/>
      <c r="G52" s="5"/>
      <c r="H52" s="5"/>
      <c r="O52" s="3"/>
      <c r="P52" s="66"/>
      <c r="Q52" s="65"/>
      <c r="R52" s="65"/>
      <c r="S52" s="65"/>
      <c r="T52" s="65"/>
      <c r="U52" s="65"/>
      <c r="V52" s="65"/>
      <c r="W52" s="65"/>
      <c r="X52" s="3"/>
    </row>
    <row r="53" spans="4:24" s="1" customFormat="1">
      <c r="D53" s="5"/>
      <c r="E53" s="5"/>
      <c r="F53" s="5"/>
      <c r="G53" s="5"/>
      <c r="H53" s="5"/>
      <c r="O53" s="3"/>
      <c r="P53" s="65"/>
      <c r="Q53" s="65"/>
      <c r="R53" s="65"/>
      <c r="S53" s="65"/>
      <c r="T53" s="65"/>
      <c r="U53" s="65"/>
      <c r="V53" s="65"/>
      <c r="W53" s="65"/>
      <c r="X53" s="3"/>
    </row>
    <row r="54" spans="4:24" s="1" customFormat="1">
      <c r="D54" s="5"/>
      <c r="E54" s="5"/>
      <c r="F54" s="5"/>
      <c r="G54" s="5"/>
      <c r="H54" s="5"/>
      <c r="O54" s="3"/>
      <c r="P54" s="66"/>
      <c r="Q54" s="65"/>
      <c r="R54" s="65"/>
      <c r="S54" s="65"/>
      <c r="T54" s="65"/>
      <c r="U54" s="65"/>
      <c r="V54" s="65"/>
      <c r="W54" s="65"/>
      <c r="X54" s="3"/>
    </row>
    <row r="55" spans="4:24" s="1" customFormat="1">
      <c r="D55" s="5"/>
      <c r="E55" s="5"/>
      <c r="F55" s="5"/>
      <c r="G55" s="5"/>
      <c r="H55" s="5"/>
      <c r="O55" s="3"/>
      <c r="P55" s="65"/>
      <c r="Q55" s="65"/>
      <c r="R55" s="65"/>
      <c r="S55" s="65"/>
      <c r="T55" s="65"/>
      <c r="U55" s="65"/>
      <c r="V55" s="65"/>
      <c r="W55" s="65"/>
      <c r="X55" s="3"/>
    </row>
    <row r="56" spans="4:24" s="1" customFormat="1">
      <c r="D56" s="5"/>
      <c r="E56" s="5"/>
      <c r="F56" s="5"/>
      <c r="G56" s="5"/>
      <c r="H56" s="5"/>
      <c r="O56" s="3"/>
      <c r="P56" s="66"/>
      <c r="Q56" s="65"/>
      <c r="R56" s="65"/>
      <c r="S56" s="65"/>
      <c r="T56" s="65"/>
      <c r="U56" s="65"/>
      <c r="V56" s="65"/>
      <c r="W56" s="65"/>
      <c r="X56" s="3"/>
    </row>
    <row r="57" spans="4:24" s="1" customFormat="1">
      <c r="D57" s="5"/>
      <c r="E57" s="5"/>
      <c r="F57" s="5"/>
      <c r="G57" s="5"/>
      <c r="H57" s="5"/>
      <c r="O57" s="3"/>
      <c r="P57" s="65"/>
      <c r="Q57" s="65"/>
      <c r="R57" s="65"/>
      <c r="S57" s="65"/>
      <c r="T57" s="65"/>
      <c r="U57" s="65"/>
      <c r="V57" s="65"/>
      <c r="W57" s="65"/>
      <c r="X57" s="3"/>
    </row>
    <row r="58" spans="4:24" s="1" customFormat="1">
      <c r="D58" s="5"/>
      <c r="E58" s="5"/>
      <c r="F58" s="5"/>
      <c r="G58" s="5"/>
      <c r="H58" s="5"/>
      <c r="O58" s="3"/>
      <c r="P58" s="66"/>
      <c r="Q58" s="65"/>
      <c r="R58" s="65"/>
      <c r="S58" s="65"/>
      <c r="T58" s="65"/>
      <c r="U58" s="65"/>
      <c r="V58" s="65"/>
      <c r="W58" s="65"/>
      <c r="X58" s="3"/>
    </row>
    <row r="59" spans="4:24" s="1" customFormat="1">
      <c r="D59" s="5"/>
      <c r="E59" s="5"/>
      <c r="F59" s="5"/>
      <c r="G59" s="5"/>
      <c r="H59" s="5"/>
      <c r="O59" s="3"/>
      <c r="P59" s="65"/>
      <c r="Q59" s="65"/>
      <c r="R59" s="65"/>
      <c r="S59" s="65"/>
      <c r="T59" s="65"/>
      <c r="U59" s="65"/>
      <c r="V59" s="65"/>
      <c r="W59" s="65"/>
      <c r="X59" s="3"/>
    </row>
    <row r="60" spans="4:24" s="1" customFormat="1">
      <c r="D60" s="5"/>
      <c r="E60" s="5"/>
      <c r="F60" s="5"/>
      <c r="G60" s="5"/>
      <c r="H60" s="5"/>
      <c r="O60" s="3"/>
      <c r="P60" s="66"/>
      <c r="Q60" s="65"/>
      <c r="R60" s="65"/>
      <c r="S60" s="65"/>
      <c r="T60" s="65"/>
      <c r="U60" s="65"/>
      <c r="V60" s="65"/>
      <c r="W60" s="65"/>
      <c r="X60" s="3"/>
    </row>
    <row r="61" spans="4:24" s="1" customFormat="1">
      <c r="D61" s="5"/>
      <c r="E61" s="5"/>
      <c r="F61" s="5"/>
      <c r="G61" s="5"/>
      <c r="H61" s="5"/>
      <c r="O61" s="3"/>
      <c r="P61" s="65"/>
      <c r="Q61" s="65"/>
      <c r="R61" s="65"/>
      <c r="S61" s="65"/>
      <c r="T61" s="65"/>
      <c r="U61" s="65"/>
      <c r="V61" s="65"/>
      <c r="W61" s="65"/>
      <c r="X61" s="3"/>
    </row>
    <row r="62" spans="4:24" s="1" customFormat="1">
      <c r="D62" s="5"/>
      <c r="E62" s="5"/>
      <c r="F62" s="5"/>
      <c r="G62" s="5"/>
      <c r="H62" s="5"/>
      <c r="O62" s="3"/>
      <c r="P62" s="66"/>
      <c r="Q62" s="65"/>
      <c r="R62" s="65"/>
      <c r="S62" s="65"/>
      <c r="T62" s="65"/>
      <c r="U62" s="65"/>
      <c r="V62" s="65"/>
      <c r="W62" s="65"/>
      <c r="X62" s="3"/>
    </row>
    <row r="63" spans="4:24" s="1" customFormat="1">
      <c r="D63" s="5"/>
      <c r="E63" s="5"/>
      <c r="F63" s="5"/>
      <c r="G63" s="5"/>
      <c r="H63" s="5"/>
      <c r="O63" s="3"/>
      <c r="P63" s="65"/>
      <c r="Q63" s="65"/>
      <c r="R63" s="65"/>
      <c r="S63" s="65"/>
      <c r="T63" s="65"/>
      <c r="U63" s="65"/>
      <c r="V63" s="65"/>
      <c r="W63" s="65"/>
      <c r="X63" s="3"/>
    </row>
    <row r="64" spans="4:24" s="1" customFormat="1">
      <c r="D64" s="5"/>
      <c r="E64" s="5"/>
      <c r="F64" s="5"/>
      <c r="G64" s="5"/>
      <c r="H64" s="5"/>
      <c r="O64" s="3"/>
      <c r="P64" s="66"/>
      <c r="Q64" s="65"/>
      <c r="R64" s="65"/>
      <c r="S64" s="65"/>
      <c r="T64" s="65"/>
      <c r="U64" s="65"/>
      <c r="V64" s="65"/>
      <c r="W64" s="65"/>
      <c r="X64" s="3"/>
    </row>
    <row r="65" spans="4:24" s="1" customFormat="1">
      <c r="D65" s="5"/>
      <c r="E65" s="5"/>
      <c r="F65" s="5"/>
      <c r="G65" s="5"/>
      <c r="H65" s="5"/>
      <c r="O65" s="3"/>
      <c r="P65" s="65"/>
      <c r="Q65" s="65"/>
      <c r="R65" s="65"/>
      <c r="S65" s="65"/>
      <c r="T65" s="65"/>
      <c r="U65" s="65"/>
      <c r="V65" s="65"/>
      <c r="W65" s="65"/>
      <c r="X65" s="3"/>
    </row>
    <row r="66" spans="4:24" s="1" customFormat="1">
      <c r="D66" s="5"/>
      <c r="E66" s="5"/>
      <c r="F66" s="5"/>
      <c r="G66" s="5"/>
      <c r="H66" s="5"/>
      <c r="O66" s="3"/>
      <c r="P66" s="66"/>
      <c r="Q66" s="65"/>
      <c r="R66" s="65"/>
      <c r="S66" s="65"/>
      <c r="T66" s="65"/>
      <c r="U66" s="65"/>
      <c r="V66" s="65"/>
      <c r="W66" s="65"/>
      <c r="X66" s="3"/>
    </row>
    <row r="67" spans="4:24" s="1" customFormat="1">
      <c r="D67" s="5"/>
      <c r="E67" s="5"/>
      <c r="F67" s="5"/>
      <c r="G67" s="5"/>
      <c r="H67" s="5"/>
      <c r="O67" s="3"/>
      <c r="P67" s="65"/>
      <c r="Q67" s="65"/>
      <c r="R67" s="65"/>
      <c r="S67" s="65"/>
      <c r="T67" s="65"/>
      <c r="U67" s="65"/>
      <c r="V67" s="65"/>
      <c r="W67" s="65"/>
      <c r="X67" s="3"/>
    </row>
    <row r="68" spans="4:24" s="1" customFormat="1">
      <c r="D68" s="5"/>
      <c r="E68" s="5"/>
      <c r="F68" s="5"/>
      <c r="G68" s="5"/>
      <c r="H68" s="5"/>
      <c r="O68" s="3"/>
      <c r="P68" s="66"/>
      <c r="Q68" s="65"/>
      <c r="R68" s="65"/>
      <c r="S68" s="65"/>
      <c r="T68" s="65"/>
      <c r="U68" s="65"/>
      <c r="V68" s="65"/>
      <c r="W68" s="65"/>
      <c r="X68" s="3"/>
    </row>
    <row r="69" spans="4:24" s="1" customFormat="1">
      <c r="D69" s="5"/>
      <c r="E69" s="5"/>
      <c r="F69" s="5"/>
      <c r="G69" s="5"/>
      <c r="H69" s="5"/>
      <c r="O69" s="3"/>
      <c r="P69" s="65"/>
      <c r="Q69" s="65"/>
      <c r="R69" s="65"/>
      <c r="S69" s="65"/>
      <c r="T69" s="65"/>
      <c r="U69" s="65"/>
      <c r="V69" s="65"/>
      <c r="W69" s="65"/>
      <c r="X69" s="3"/>
    </row>
    <row r="70" spans="4:24" s="1" customFormat="1">
      <c r="D70" s="5"/>
      <c r="E70" s="5"/>
      <c r="F70" s="5"/>
      <c r="G70" s="5"/>
      <c r="H70" s="5"/>
      <c r="O70" s="3"/>
      <c r="P70" s="66"/>
      <c r="Q70" s="65"/>
      <c r="R70" s="65"/>
      <c r="S70" s="65"/>
      <c r="T70" s="65"/>
      <c r="U70" s="65"/>
      <c r="V70" s="65"/>
      <c r="W70" s="65"/>
      <c r="X70" s="3"/>
    </row>
    <row r="71" spans="4:24" s="1" customFormat="1">
      <c r="D71" s="5"/>
      <c r="E71" s="5"/>
      <c r="F71" s="5"/>
      <c r="G71" s="5"/>
      <c r="H71" s="5"/>
      <c r="O71" s="3"/>
      <c r="P71" s="65"/>
      <c r="Q71" s="65"/>
      <c r="R71" s="65"/>
      <c r="S71" s="65"/>
      <c r="T71" s="65"/>
      <c r="U71" s="65"/>
      <c r="V71" s="65"/>
      <c r="W71" s="65"/>
      <c r="X71" s="3"/>
    </row>
    <row r="72" spans="4:24" s="1" customFormat="1">
      <c r="D72" s="5"/>
      <c r="E72" s="5"/>
      <c r="F72" s="5"/>
      <c r="G72" s="5"/>
      <c r="H72" s="5"/>
      <c r="O72" s="3"/>
      <c r="P72" s="66"/>
      <c r="Q72" s="65"/>
      <c r="R72" s="65"/>
      <c r="S72" s="65"/>
      <c r="T72" s="65"/>
      <c r="U72" s="65"/>
      <c r="V72" s="65"/>
      <c r="W72" s="65"/>
      <c r="X72" s="3"/>
    </row>
    <row r="73" spans="4:24" s="1" customFormat="1">
      <c r="D73" s="5"/>
      <c r="E73" s="5"/>
      <c r="F73" s="5"/>
      <c r="G73" s="5"/>
      <c r="H73" s="5"/>
      <c r="O73" s="3"/>
      <c r="P73" s="65"/>
      <c r="Q73" s="65"/>
      <c r="R73" s="65"/>
      <c r="S73" s="65"/>
      <c r="T73" s="65"/>
      <c r="U73" s="65"/>
      <c r="V73" s="65"/>
      <c r="W73" s="65"/>
      <c r="X73" s="3"/>
    </row>
    <row r="74" spans="4:24" s="1" customFormat="1">
      <c r="D74" s="5"/>
      <c r="E74" s="5"/>
      <c r="F74" s="5"/>
      <c r="G74" s="5"/>
      <c r="H74" s="5"/>
      <c r="O74" s="3"/>
      <c r="P74" s="66"/>
      <c r="Q74" s="65"/>
      <c r="R74" s="65"/>
      <c r="S74" s="65"/>
      <c r="T74" s="65"/>
      <c r="U74" s="65"/>
      <c r="V74" s="65"/>
      <c r="W74" s="65"/>
      <c r="X74" s="3"/>
    </row>
    <row r="75" spans="4:24" s="1" customFormat="1">
      <c r="D75" s="5"/>
      <c r="E75" s="5"/>
      <c r="F75" s="5"/>
      <c r="G75" s="5"/>
      <c r="H75" s="5"/>
      <c r="O75" s="3"/>
      <c r="P75" s="65"/>
      <c r="Q75" s="65"/>
      <c r="R75" s="65"/>
      <c r="S75" s="65"/>
      <c r="T75" s="65"/>
      <c r="U75" s="65"/>
      <c r="V75" s="65"/>
      <c r="W75" s="65"/>
      <c r="X75" s="3"/>
    </row>
    <row r="76" spans="4:24" s="1" customFormat="1">
      <c r="D76" s="5"/>
      <c r="E76" s="5"/>
      <c r="F76" s="5"/>
      <c r="G76" s="5"/>
      <c r="H76" s="5"/>
      <c r="O76" s="3"/>
      <c r="P76" s="66"/>
      <c r="Q76" s="65"/>
      <c r="R76" s="65"/>
      <c r="S76" s="65"/>
      <c r="T76" s="65"/>
      <c r="U76" s="65"/>
      <c r="V76" s="65"/>
      <c r="W76" s="65"/>
      <c r="X76" s="3"/>
    </row>
    <row r="77" spans="4:24" s="1" customFormat="1">
      <c r="D77" s="5"/>
      <c r="E77" s="5"/>
      <c r="F77" s="5"/>
      <c r="G77" s="5"/>
      <c r="H77" s="5"/>
      <c r="O77" s="3"/>
      <c r="P77" s="65"/>
      <c r="Q77" s="65"/>
      <c r="R77" s="65"/>
      <c r="S77" s="65"/>
      <c r="T77" s="65"/>
      <c r="U77" s="65"/>
      <c r="V77" s="65"/>
      <c r="W77" s="65"/>
      <c r="X77" s="3"/>
    </row>
    <row r="78" spans="4:24" s="1" customFormat="1">
      <c r="D78" s="5"/>
      <c r="E78" s="5"/>
      <c r="F78" s="5"/>
      <c r="G78" s="5"/>
      <c r="H78" s="5"/>
      <c r="O78" s="3"/>
      <c r="P78" s="66"/>
      <c r="Q78" s="65"/>
      <c r="R78" s="65"/>
      <c r="S78" s="65"/>
      <c r="T78" s="65"/>
      <c r="U78" s="65"/>
      <c r="V78" s="65"/>
      <c r="W78" s="65"/>
      <c r="X78" s="3"/>
    </row>
    <row r="79" spans="4:24" s="1" customFormat="1">
      <c r="D79" s="5"/>
      <c r="E79" s="5"/>
      <c r="F79" s="5"/>
      <c r="G79" s="5"/>
      <c r="H79" s="5"/>
      <c r="O79" s="3"/>
      <c r="P79" s="65"/>
      <c r="Q79" s="65"/>
      <c r="R79" s="65"/>
      <c r="S79" s="65"/>
      <c r="T79" s="65"/>
      <c r="U79" s="65"/>
      <c r="V79" s="65"/>
      <c r="W79" s="65"/>
      <c r="X79" s="3"/>
    </row>
    <row r="80" spans="4:24" s="1" customFormat="1">
      <c r="D80" s="5"/>
      <c r="E80" s="5"/>
      <c r="F80" s="5"/>
      <c r="G80" s="5"/>
      <c r="H80" s="5"/>
      <c r="O80" s="3"/>
      <c r="P80" s="66"/>
      <c r="Q80" s="65"/>
      <c r="R80" s="65"/>
      <c r="S80" s="65"/>
      <c r="T80" s="65"/>
      <c r="U80" s="65"/>
      <c r="V80" s="65"/>
      <c r="W80" s="65"/>
      <c r="X80" s="3"/>
    </row>
    <row r="81" spans="4:24" s="1" customFormat="1">
      <c r="D81" s="5"/>
      <c r="E81" s="5"/>
      <c r="F81" s="5"/>
      <c r="G81" s="5"/>
      <c r="H81" s="5"/>
      <c r="O81" s="3"/>
      <c r="P81" s="65"/>
      <c r="Q81" s="65"/>
      <c r="R81" s="65"/>
      <c r="S81" s="65"/>
      <c r="T81" s="65"/>
      <c r="U81" s="65"/>
      <c r="V81" s="65"/>
      <c r="W81" s="65"/>
      <c r="X81" s="3"/>
    </row>
    <row r="82" spans="4:24" s="1" customFormat="1">
      <c r="D82" s="5"/>
      <c r="E82" s="5"/>
      <c r="F82" s="5"/>
      <c r="G82" s="5"/>
      <c r="H82" s="5"/>
      <c r="O82" s="3"/>
      <c r="P82" s="66"/>
      <c r="Q82" s="65"/>
      <c r="R82" s="65"/>
      <c r="S82" s="65"/>
      <c r="T82" s="65"/>
      <c r="U82" s="65"/>
      <c r="V82" s="65"/>
      <c r="W82" s="65"/>
      <c r="X82" s="3"/>
    </row>
    <row r="83" spans="4:24" s="1" customFormat="1">
      <c r="D83" s="5"/>
      <c r="E83" s="5"/>
      <c r="F83" s="5"/>
      <c r="G83" s="5"/>
      <c r="H83" s="5"/>
      <c r="O83" s="3"/>
      <c r="P83" s="65"/>
      <c r="Q83" s="65"/>
      <c r="R83" s="65"/>
      <c r="S83" s="65"/>
      <c r="T83" s="65"/>
      <c r="U83" s="65"/>
      <c r="V83" s="65"/>
      <c r="W83" s="65"/>
      <c r="X83" s="3"/>
    </row>
    <row r="84" spans="4:24" s="1" customFormat="1">
      <c r="D84" s="5"/>
      <c r="E84" s="5"/>
      <c r="F84" s="5"/>
      <c r="G84" s="5"/>
      <c r="H84" s="5"/>
      <c r="O84" s="3"/>
      <c r="P84" s="66"/>
      <c r="Q84" s="65"/>
      <c r="R84" s="65"/>
      <c r="S84" s="65"/>
      <c r="T84" s="65"/>
      <c r="U84" s="65"/>
      <c r="V84" s="65"/>
      <c r="W84" s="65"/>
      <c r="X84" s="3"/>
    </row>
    <row r="85" spans="4:24" s="1" customFormat="1">
      <c r="D85" s="5"/>
      <c r="E85" s="5"/>
      <c r="F85" s="5"/>
      <c r="G85" s="5"/>
      <c r="H85" s="5"/>
      <c r="O85" s="3"/>
      <c r="P85" s="65"/>
      <c r="Q85" s="65"/>
      <c r="R85" s="65"/>
      <c r="S85" s="65"/>
      <c r="T85" s="65"/>
      <c r="U85" s="65"/>
      <c r="V85" s="65"/>
      <c r="W85" s="65"/>
      <c r="X85" s="3"/>
    </row>
    <row r="86" spans="4:24" s="1" customFormat="1">
      <c r="D86" s="5"/>
      <c r="E86" s="5"/>
      <c r="F86" s="5"/>
      <c r="G86" s="5"/>
      <c r="H86" s="5"/>
      <c r="O86" s="3"/>
      <c r="P86" s="66"/>
      <c r="Q86" s="65"/>
      <c r="R86" s="65"/>
      <c r="S86" s="65"/>
      <c r="T86" s="65"/>
      <c r="U86" s="65"/>
      <c r="V86" s="65"/>
      <c r="W86" s="65"/>
      <c r="X86" s="3"/>
    </row>
    <row r="87" spans="4:24" s="1" customFormat="1">
      <c r="D87" s="5"/>
      <c r="E87" s="5"/>
      <c r="F87" s="5"/>
      <c r="G87" s="5"/>
      <c r="H87" s="5"/>
      <c r="O87" s="3"/>
      <c r="P87" s="65"/>
      <c r="Q87" s="65"/>
      <c r="R87" s="65"/>
      <c r="S87" s="65"/>
      <c r="T87" s="65"/>
      <c r="U87" s="65"/>
      <c r="V87" s="65"/>
      <c r="W87" s="65"/>
      <c r="X87" s="3"/>
    </row>
    <row r="88" spans="4:24" s="1" customFormat="1">
      <c r="D88" s="5"/>
      <c r="E88" s="5"/>
      <c r="F88" s="5"/>
      <c r="G88" s="5"/>
      <c r="H88" s="5"/>
      <c r="O88" s="3"/>
      <c r="P88" s="66"/>
      <c r="Q88" s="65"/>
      <c r="R88" s="65"/>
      <c r="S88" s="65"/>
      <c r="T88" s="65"/>
      <c r="U88" s="65"/>
      <c r="V88" s="65"/>
      <c r="W88" s="65"/>
      <c r="X88" s="3"/>
    </row>
    <row r="89" spans="4:24" s="1" customFormat="1">
      <c r="D89" s="5"/>
      <c r="E89" s="5"/>
      <c r="F89" s="5"/>
      <c r="G89" s="5"/>
      <c r="H89" s="5"/>
      <c r="O89" s="3"/>
      <c r="P89" s="65"/>
      <c r="Q89" s="65"/>
      <c r="R89" s="65"/>
      <c r="S89" s="65"/>
      <c r="T89" s="65"/>
      <c r="U89" s="65"/>
      <c r="V89" s="65"/>
      <c r="W89" s="65"/>
      <c r="X89" s="3"/>
    </row>
    <row r="90" spans="4:24" s="1" customFormat="1">
      <c r="D90" s="5"/>
      <c r="E90" s="5"/>
      <c r="F90" s="5"/>
      <c r="G90" s="5"/>
      <c r="H90" s="5"/>
      <c r="O90" s="3"/>
      <c r="P90" s="66"/>
      <c r="Q90" s="65"/>
      <c r="R90" s="65"/>
      <c r="S90" s="65"/>
      <c r="T90" s="65"/>
      <c r="U90" s="65"/>
      <c r="V90" s="65"/>
      <c r="W90" s="65"/>
      <c r="X90" s="3"/>
    </row>
    <row r="91" spans="4:24" s="1" customFormat="1">
      <c r="D91" s="5"/>
      <c r="E91" s="5"/>
      <c r="F91" s="5"/>
      <c r="G91" s="5"/>
      <c r="H91" s="5"/>
      <c r="O91" s="3"/>
      <c r="P91" s="65"/>
      <c r="Q91" s="65"/>
      <c r="R91" s="65"/>
      <c r="S91" s="65"/>
      <c r="T91" s="65"/>
      <c r="U91" s="65"/>
      <c r="V91" s="65"/>
      <c r="W91" s="65"/>
      <c r="X91" s="3"/>
    </row>
    <row r="92" spans="4:24" s="1" customFormat="1">
      <c r="D92" s="5"/>
      <c r="E92" s="5"/>
      <c r="F92" s="5"/>
      <c r="G92" s="5"/>
      <c r="H92" s="5"/>
      <c r="O92" s="3"/>
      <c r="P92" s="66"/>
      <c r="Q92" s="65"/>
      <c r="R92" s="65"/>
      <c r="S92" s="65"/>
      <c r="T92" s="65"/>
      <c r="U92" s="65"/>
      <c r="V92" s="65"/>
      <c r="W92" s="65"/>
      <c r="X92" s="3"/>
    </row>
    <row r="93" spans="4:24" s="1" customFormat="1">
      <c r="D93" s="5"/>
      <c r="E93" s="5"/>
      <c r="F93" s="5"/>
      <c r="G93" s="5"/>
      <c r="H93" s="5"/>
      <c r="O93" s="3"/>
      <c r="P93" s="65"/>
      <c r="Q93" s="65"/>
      <c r="R93" s="65"/>
      <c r="S93" s="65"/>
      <c r="T93" s="65"/>
      <c r="U93" s="65"/>
      <c r="V93" s="65"/>
      <c r="W93" s="65"/>
      <c r="X93" s="3"/>
    </row>
    <row r="94" spans="4:24" s="1" customFormat="1">
      <c r="D94" s="5"/>
      <c r="E94" s="5"/>
      <c r="F94" s="5"/>
      <c r="G94" s="5"/>
      <c r="H94" s="5"/>
      <c r="O94" s="3"/>
      <c r="P94" s="66"/>
      <c r="Q94" s="65"/>
      <c r="R94" s="65"/>
      <c r="S94" s="65"/>
      <c r="T94" s="65"/>
      <c r="U94" s="65"/>
      <c r="V94" s="65"/>
      <c r="W94" s="65"/>
      <c r="X94" s="3"/>
    </row>
    <row r="95" spans="4:24" s="1" customFormat="1">
      <c r="D95" s="5"/>
      <c r="E95" s="5"/>
      <c r="F95" s="5"/>
      <c r="G95" s="5"/>
      <c r="H95" s="5"/>
      <c r="O95" s="3"/>
      <c r="P95" s="65"/>
      <c r="Q95" s="65"/>
      <c r="R95" s="65"/>
      <c r="S95" s="65"/>
      <c r="T95" s="65"/>
      <c r="U95" s="65"/>
      <c r="V95" s="65"/>
      <c r="W95" s="65"/>
      <c r="X95" s="3"/>
    </row>
    <row r="96" spans="4:24" s="1" customFormat="1">
      <c r="D96" s="5"/>
      <c r="E96" s="5"/>
      <c r="F96" s="5"/>
      <c r="G96" s="5"/>
      <c r="H96" s="5"/>
      <c r="O96" s="3"/>
      <c r="P96" s="66"/>
      <c r="Q96" s="65"/>
      <c r="R96" s="65"/>
      <c r="S96" s="65"/>
      <c r="T96" s="65"/>
      <c r="U96" s="65"/>
      <c r="V96" s="65"/>
      <c r="W96" s="65"/>
      <c r="X96" s="3"/>
    </row>
    <row r="97" spans="4:24" s="1" customFormat="1">
      <c r="D97" s="5"/>
      <c r="E97" s="5"/>
      <c r="F97" s="5"/>
      <c r="G97" s="5"/>
      <c r="H97" s="5"/>
      <c r="O97" s="3"/>
      <c r="P97" s="65"/>
      <c r="Q97" s="65"/>
      <c r="R97" s="65"/>
      <c r="S97" s="65"/>
      <c r="T97" s="65"/>
      <c r="U97" s="65"/>
      <c r="V97" s="65"/>
      <c r="W97" s="65"/>
      <c r="X97" s="3"/>
    </row>
    <row r="98" spans="4:24" s="1" customFormat="1">
      <c r="D98" s="5"/>
      <c r="E98" s="5"/>
      <c r="F98" s="5"/>
      <c r="G98" s="5"/>
      <c r="H98" s="5"/>
      <c r="O98" s="3"/>
      <c r="P98" s="66"/>
      <c r="Q98" s="65"/>
      <c r="R98" s="65"/>
      <c r="S98" s="65"/>
      <c r="T98" s="65"/>
      <c r="U98" s="65"/>
      <c r="V98" s="65"/>
      <c r="W98" s="65"/>
      <c r="X98" s="3"/>
    </row>
    <row r="99" spans="4:24" s="1" customFormat="1">
      <c r="D99" s="5"/>
      <c r="E99" s="5"/>
      <c r="F99" s="5"/>
      <c r="G99" s="5"/>
      <c r="H99" s="5"/>
      <c r="O99" s="3"/>
      <c r="P99" s="65"/>
      <c r="Q99" s="65"/>
      <c r="R99" s="65"/>
      <c r="S99" s="65"/>
      <c r="T99" s="65"/>
      <c r="U99" s="65"/>
      <c r="V99" s="65"/>
      <c r="W99" s="65"/>
      <c r="X99" s="3"/>
    </row>
    <row r="100" spans="4:24" s="1" customFormat="1">
      <c r="D100" s="5"/>
      <c r="E100" s="5"/>
      <c r="F100" s="5"/>
      <c r="G100" s="5"/>
      <c r="H100" s="5"/>
      <c r="O100" s="3"/>
      <c r="P100" s="66"/>
      <c r="Q100" s="65"/>
      <c r="R100" s="65"/>
      <c r="S100" s="65"/>
      <c r="T100" s="65"/>
      <c r="U100" s="65"/>
      <c r="V100" s="65"/>
      <c r="W100" s="65"/>
      <c r="X100" s="3"/>
    </row>
    <row r="101" spans="4:24" s="1" customFormat="1">
      <c r="D101" s="5"/>
      <c r="E101" s="5"/>
      <c r="F101" s="5"/>
      <c r="G101" s="5"/>
      <c r="H101" s="5"/>
      <c r="O101" s="3"/>
      <c r="P101" s="65"/>
      <c r="Q101" s="65"/>
      <c r="R101" s="65"/>
      <c r="S101" s="65"/>
      <c r="T101" s="65"/>
      <c r="U101" s="65"/>
      <c r="V101" s="65"/>
      <c r="W101" s="65"/>
      <c r="X101" s="3"/>
    </row>
    <row r="102" spans="4:24" s="1" customFormat="1">
      <c r="D102" s="5"/>
      <c r="E102" s="5"/>
      <c r="F102" s="5"/>
      <c r="G102" s="5"/>
      <c r="H102" s="5"/>
      <c r="O102" s="3"/>
      <c r="P102" s="66"/>
      <c r="Q102" s="65"/>
      <c r="R102" s="65"/>
      <c r="S102" s="65"/>
      <c r="T102" s="65"/>
      <c r="U102" s="65"/>
      <c r="V102" s="65"/>
      <c r="W102" s="65"/>
      <c r="X102" s="3"/>
    </row>
    <row r="103" spans="4:24" s="1" customFormat="1">
      <c r="D103" s="5"/>
      <c r="E103" s="5"/>
      <c r="F103" s="5"/>
      <c r="G103" s="5"/>
      <c r="H103" s="5"/>
      <c r="O103" s="3"/>
      <c r="P103" s="65"/>
      <c r="Q103" s="65"/>
      <c r="R103" s="65"/>
      <c r="S103" s="65"/>
      <c r="T103" s="65"/>
      <c r="U103" s="65"/>
      <c r="V103" s="65"/>
      <c r="W103" s="65"/>
      <c r="X103" s="3"/>
    </row>
    <row r="104" spans="4:24" s="1" customFormat="1">
      <c r="D104" s="5"/>
      <c r="E104" s="5"/>
      <c r="F104" s="5"/>
      <c r="G104" s="5"/>
      <c r="H104" s="5"/>
      <c r="O104" s="3"/>
      <c r="P104" s="66"/>
      <c r="Q104" s="65"/>
      <c r="R104" s="65"/>
      <c r="S104" s="65"/>
      <c r="T104" s="65"/>
      <c r="U104" s="65"/>
      <c r="V104" s="65"/>
      <c r="W104" s="65"/>
      <c r="X104" s="3"/>
    </row>
    <row r="105" spans="4:24" s="1" customFormat="1">
      <c r="D105" s="5"/>
      <c r="E105" s="5"/>
      <c r="F105" s="5"/>
      <c r="G105" s="5"/>
      <c r="H105" s="5"/>
      <c r="O105" s="3"/>
      <c r="P105" s="65"/>
      <c r="Q105" s="65"/>
      <c r="R105" s="65"/>
      <c r="S105" s="65"/>
      <c r="T105" s="65"/>
      <c r="U105" s="65"/>
      <c r="V105" s="65"/>
      <c r="W105" s="65"/>
      <c r="X105" s="3"/>
    </row>
    <row r="106" spans="4:24" s="1" customFormat="1">
      <c r="D106" s="5"/>
      <c r="E106" s="5"/>
      <c r="F106" s="5"/>
      <c r="G106" s="5"/>
      <c r="H106" s="5"/>
      <c r="O106" s="3"/>
      <c r="P106" s="66"/>
      <c r="Q106" s="65"/>
      <c r="R106" s="65"/>
      <c r="S106" s="65"/>
      <c r="T106" s="65"/>
      <c r="U106" s="65"/>
      <c r="V106" s="65"/>
      <c r="W106" s="65"/>
      <c r="X106" s="3"/>
    </row>
    <row r="107" spans="4:24" s="1" customFormat="1">
      <c r="D107" s="5"/>
      <c r="E107" s="5"/>
      <c r="F107" s="5"/>
      <c r="G107" s="5"/>
      <c r="H107" s="5"/>
      <c r="O107" s="3"/>
      <c r="P107" s="65"/>
      <c r="Q107" s="65"/>
      <c r="R107" s="65"/>
      <c r="S107" s="65"/>
      <c r="T107" s="65"/>
      <c r="U107" s="65"/>
      <c r="V107" s="65"/>
      <c r="W107" s="65"/>
      <c r="X107" s="3"/>
    </row>
    <row r="108" spans="4:24" s="1" customFormat="1">
      <c r="D108" s="5"/>
      <c r="E108" s="5"/>
      <c r="F108" s="5"/>
      <c r="G108" s="5"/>
      <c r="H108" s="5"/>
      <c r="O108" s="3"/>
      <c r="P108" s="66"/>
      <c r="Q108" s="65"/>
      <c r="R108" s="65"/>
      <c r="S108" s="65"/>
      <c r="T108" s="65"/>
      <c r="U108" s="65"/>
      <c r="V108" s="65"/>
      <c r="W108" s="65"/>
      <c r="X108" s="3"/>
    </row>
    <row r="109" spans="4:24" s="1" customFormat="1">
      <c r="D109" s="5"/>
      <c r="E109" s="5"/>
      <c r="F109" s="5"/>
      <c r="G109" s="5"/>
      <c r="H109" s="5"/>
      <c r="O109" s="3"/>
      <c r="P109" s="65"/>
      <c r="Q109" s="65"/>
      <c r="R109" s="65"/>
      <c r="S109" s="65"/>
      <c r="T109" s="65"/>
      <c r="U109" s="65"/>
      <c r="V109" s="65"/>
      <c r="W109" s="65"/>
      <c r="X109" s="3"/>
    </row>
    <row r="110" spans="4:24" s="1" customFormat="1">
      <c r="D110" s="5"/>
      <c r="E110" s="5"/>
      <c r="F110" s="5"/>
      <c r="G110" s="5"/>
      <c r="H110" s="5"/>
      <c r="O110" s="3"/>
      <c r="P110" s="66"/>
      <c r="Q110" s="65"/>
      <c r="R110" s="65"/>
      <c r="S110" s="65"/>
      <c r="T110" s="65"/>
      <c r="U110" s="65"/>
      <c r="V110" s="65"/>
      <c r="W110" s="65"/>
      <c r="X110" s="3"/>
    </row>
    <row r="111" spans="4:24" s="1" customFormat="1">
      <c r="D111" s="5"/>
      <c r="E111" s="5"/>
      <c r="F111" s="5"/>
      <c r="G111" s="5"/>
      <c r="H111" s="5"/>
      <c r="O111" s="3"/>
      <c r="P111" s="65"/>
      <c r="Q111" s="65"/>
      <c r="R111" s="65"/>
      <c r="S111" s="65"/>
      <c r="T111" s="65"/>
      <c r="U111" s="65"/>
      <c r="V111" s="65"/>
      <c r="W111" s="65"/>
      <c r="X111" s="3"/>
    </row>
    <row r="112" spans="4:24" s="1" customFormat="1">
      <c r="D112" s="5"/>
      <c r="E112" s="5"/>
      <c r="F112" s="5"/>
      <c r="G112" s="5"/>
      <c r="H112" s="5"/>
      <c r="O112" s="3"/>
      <c r="P112" s="66"/>
      <c r="Q112" s="65"/>
      <c r="R112" s="65"/>
      <c r="S112" s="65"/>
      <c r="T112" s="65"/>
      <c r="U112" s="65"/>
      <c r="V112" s="65"/>
      <c r="W112" s="65"/>
      <c r="X112" s="3"/>
    </row>
    <row r="113" spans="4:24" s="1" customFormat="1">
      <c r="D113" s="5"/>
      <c r="E113" s="5"/>
      <c r="F113" s="5"/>
      <c r="G113" s="5"/>
      <c r="H113" s="5"/>
      <c r="O113" s="3"/>
      <c r="P113" s="65"/>
      <c r="Q113" s="65"/>
      <c r="R113" s="65"/>
      <c r="S113" s="65"/>
      <c r="T113" s="65"/>
      <c r="U113" s="65"/>
      <c r="V113" s="65"/>
      <c r="W113" s="65"/>
      <c r="X113" s="3"/>
    </row>
    <row r="114" spans="4:24" s="1" customFormat="1">
      <c r="D114" s="5"/>
      <c r="E114" s="5"/>
      <c r="F114" s="5"/>
      <c r="G114" s="5"/>
      <c r="H114" s="5"/>
      <c r="O114" s="3"/>
      <c r="P114" s="66"/>
      <c r="Q114" s="65"/>
      <c r="R114" s="65"/>
      <c r="S114" s="65"/>
      <c r="T114" s="65"/>
      <c r="U114" s="65"/>
      <c r="V114" s="65"/>
      <c r="W114" s="65"/>
      <c r="X114" s="3"/>
    </row>
    <row r="115" spans="4:24" s="1" customFormat="1">
      <c r="D115" s="5"/>
      <c r="E115" s="5"/>
      <c r="F115" s="5"/>
      <c r="G115" s="5"/>
      <c r="H115" s="5"/>
      <c r="O115" s="3"/>
      <c r="P115" s="65"/>
      <c r="Q115" s="65"/>
      <c r="R115" s="65"/>
      <c r="S115" s="65"/>
      <c r="T115" s="65"/>
      <c r="U115" s="65"/>
      <c r="V115" s="65"/>
      <c r="W115" s="65"/>
      <c r="X115" s="3"/>
    </row>
    <row r="116" spans="4:24" s="1" customFormat="1">
      <c r="D116" s="5"/>
      <c r="E116" s="5"/>
      <c r="F116" s="5"/>
      <c r="G116" s="5"/>
      <c r="H116" s="5"/>
      <c r="O116" s="3"/>
      <c r="P116" s="66"/>
      <c r="Q116" s="65"/>
      <c r="R116" s="65"/>
      <c r="S116" s="65"/>
      <c r="T116" s="65"/>
      <c r="U116" s="65"/>
      <c r="V116" s="65"/>
      <c r="W116" s="65"/>
      <c r="X116" s="3"/>
    </row>
    <row r="117" spans="4:24" s="1" customFormat="1">
      <c r="D117" s="5"/>
      <c r="E117" s="5"/>
      <c r="F117" s="5"/>
      <c r="G117" s="5"/>
      <c r="H117" s="5"/>
      <c r="O117" s="3"/>
      <c r="P117" s="65"/>
      <c r="Q117" s="65"/>
      <c r="R117" s="65"/>
      <c r="S117" s="65"/>
      <c r="T117" s="65"/>
      <c r="U117" s="65"/>
      <c r="V117" s="65"/>
      <c r="W117" s="65"/>
      <c r="X117" s="3"/>
    </row>
    <row r="118" spans="4:24" s="1" customFormat="1">
      <c r="D118" s="5"/>
      <c r="E118" s="5"/>
      <c r="F118" s="5"/>
      <c r="G118" s="5"/>
      <c r="H118" s="5"/>
      <c r="O118" s="3"/>
      <c r="P118" s="66"/>
      <c r="Q118" s="65"/>
      <c r="R118" s="65"/>
      <c r="S118" s="65"/>
      <c r="T118" s="65"/>
      <c r="U118" s="65"/>
      <c r="V118" s="65"/>
      <c r="W118" s="65"/>
      <c r="X118" s="3"/>
    </row>
    <row r="119" spans="4:24" s="1" customFormat="1">
      <c r="D119" s="5"/>
      <c r="E119" s="5"/>
      <c r="F119" s="5"/>
      <c r="G119" s="5"/>
      <c r="H119" s="5"/>
      <c r="O119" s="3"/>
      <c r="P119" s="65"/>
      <c r="Q119" s="65"/>
      <c r="R119" s="65"/>
      <c r="S119" s="65"/>
      <c r="T119" s="65"/>
      <c r="U119" s="65"/>
      <c r="V119" s="65"/>
      <c r="W119" s="65"/>
      <c r="X119" s="3"/>
    </row>
    <row r="120" spans="4:24" s="1" customFormat="1">
      <c r="D120" s="5"/>
      <c r="E120" s="5"/>
      <c r="F120" s="5"/>
      <c r="G120" s="5"/>
      <c r="H120" s="5"/>
      <c r="O120" s="3"/>
      <c r="P120" s="66"/>
      <c r="Q120" s="65"/>
      <c r="R120" s="65"/>
      <c r="S120" s="65"/>
      <c r="T120" s="65"/>
      <c r="U120" s="65"/>
      <c r="V120" s="65"/>
      <c r="W120" s="65"/>
      <c r="X120" s="3"/>
    </row>
    <row r="121" spans="4:24" s="1" customFormat="1">
      <c r="D121" s="5"/>
      <c r="E121" s="5"/>
      <c r="F121" s="5"/>
      <c r="G121" s="5"/>
      <c r="H121" s="5"/>
      <c r="O121" s="3"/>
      <c r="P121" s="65"/>
      <c r="Q121" s="65"/>
      <c r="R121" s="65"/>
      <c r="S121" s="65"/>
      <c r="T121" s="65"/>
      <c r="U121" s="65"/>
      <c r="V121" s="65"/>
      <c r="W121" s="65"/>
      <c r="X121" s="3"/>
    </row>
    <row r="122" spans="4:24" s="1" customFormat="1">
      <c r="D122" s="5"/>
      <c r="E122" s="5"/>
      <c r="F122" s="5"/>
      <c r="G122" s="5"/>
      <c r="H122" s="5"/>
      <c r="O122" s="3"/>
      <c r="P122" s="66"/>
      <c r="Q122" s="65"/>
      <c r="R122" s="65"/>
      <c r="S122" s="65"/>
      <c r="T122" s="65"/>
      <c r="U122" s="65"/>
      <c r="V122" s="65"/>
      <c r="W122" s="65"/>
      <c r="X122" s="3"/>
    </row>
    <row r="123" spans="4:24" s="1" customFormat="1">
      <c r="D123" s="5"/>
      <c r="E123" s="5"/>
      <c r="F123" s="5"/>
      <c r="G123" s="5"/>
      <c r="H123" s="5"/>
      <c r="O123" s="3"/>
      <c r="P123" s="65"/>
      <c r="Q123" s="65"/>
      <c r="R123" s="65"/>
      <c r="S123" s="65"/>
      <c r="T123" s="65"/>
      <c r="U123" s="65"/>
      <c r="V123" s="65"/>
      <c r="W123" s="65"/>
      <c r="X123" s="3"/>
    </row>
    <row r="124" spans="4:24" s="1" customFormat="1">
      <c r="D124" s="5"/>
      <c r="E124" s="5"/>
      <c r="F124" s="5"/>
      <c r="G124" s="5"/>
      <c r="H124" s="5"/>
      <c r="O124" s="3"/>
      <c r="P124" s="66"/>
      <c r="Q124" s="65"/>
      <c r="R124" s="65"/>
      <c r="S124" s="65"/>
      <c r="T124" s="65"/>
      <c r="U124" s="65"/>
      <c r="V124" s="65"/>
      <c r="W124" s="65"/>
      <c r="X124" s="3"/>
    </row>
    <row r="125" spans="4:24" s="1" customFormat="1">
      <c r="D125" s="5"/>
      <c r="E125" s="5"/>
      <c r="F125" s="5"/>
      <c r="G125" s="5"/>
      <c r="H125" s="5"/>
      <c r="O125" s="3"/>
      <c r="P125" s="65"/>
      <c r="Q125" s="65"/>
      <c r="R125" s="65"/>
      <c r="S125" s="65"/>
      <c r="T125" s="65"/>
      <c r="U125" s="65"/>
      <c r="V125" s="65"/>
      <c r="W125" s="65"/>
      <c r="X125" s="3"/>
    </row>
    <row r="126" spans="4:24" s="1" customFormat="1">
      <c r="D126" s="5"/>
      <c r="E126" s="5"/>
      <c r="F126" s="5"/>
      <c r="G126" s="5"/>
      <c r="H126" s="5"/>
      <c r="O126" s="3"/>
      <c r="P126" s="66"/>
      <c r="Q126" s="65"/>
      <c r="R126" s="65"/>
      <c r="S126" s="65"/>
      <c r="T126" s="65"/>
      <c r="U126" s="65"/>
      <c r="V126" s="65"/>
      <c r="W126" s="65"/>
      <c r="X126" s="3"/>
    </row>
    <row r="127" spans="4:24" s="1" customFormat="1">
      <c r="D127" s="5"/>
      <c r="E127" s="5"/>
      <c r="F127" s="5"/>
      <c r="G127" s="5"/>
      <c r="H127" s="5"/>
      <c r="O127" s="3"/>
      <c r="P127" s="65"/>
      <c r="Q127" s="65"/>
      <c r="R127" s="65"/>
      <c r="S127" s="65"/>
      <c r="T127" s="65"/>
      <c r="U127" s="65"/>
      <c r="V127" s="65"/>
      <c r="W127" s="65"/>
      <c r="X127" s="3"/>
    </row>
    <row r="128" spans="4:24" s="1" customFormat="1">
      <c r="D128" s="5"/>
      <c r="E128" s="5"/>
      <c r="F128" s="5"/>
      <c r="G128" s="5"/>
      <c r="H128" s="5"/>
      <c r="O128" s="3"/>
      <c r="P128" s="66"/>
      <c r="Q128" s="65"/>
      <c r="R128" s="65"/>
      <c r="S128" s="65"/>
      <c r="T128" s="65"/>
      <c r="U128" s="65"/>
      <c r="V128" s="65"/>
      <c r="W128" s="65"/>
      <c r="X128" s="3"/>
    </row>
    <row r="129" spans="4:24" s="1" customFormat="1">
      <c r="D129" s="5"/>
      <c r="E129" s="5"/>
      <c r="F129" s="5"/>
      <c r="G129" s="5"/>
      <c r="H129" s="5"/>
      <c r="O129" s="3"/>
      <c r="P129" s="65"/>
      <c r="Q129" s="65"/>
      <c r="R129" s="65"/>
      <c r="S129" s="65"/>
      <c r="T129" s="65"/>
      <c r="U129" s="65"/>
      <c r="V129" s="65"/>
      <c r="W129" s="65"/>
      <c r="X129" s="3"/>
    </row>
    <row r="130" spans="4:24" s="1" customFormat="1">
      <c r="D130" s="5"/>
      <c r="E130" s="5"/>
      <c r="F130" s="5"/>
      <c r="G130" s="5"/>
      <c r="H130" s="5"/>
      <c r="O130" s="3"/>
      <c r="P130" s="66"/>
      <c r="Q130" s="65"/>
      <c r="R130" s="65"/>
      <c r="S130" s="65"/>
      <c r="T130" s="65"/>
      <c r="U130" s="65"/>
      <c r="V130" s="65"/>
      <c r="W130" s="65"/>
      <c r="X130" s="3"/>
    </row>
    <row r="131" spans="4:24" s="1" customFormat="1">
      <c r="D131" s="5"/>
      <c r="E131" s="5"/>
      <c r="F131" s="5"/>
      <c r="G131" s="5"/>
      <c r="H131" s="5"/>
      <c r="O131" s="3"/>
      <c r="P131" s="65"/>
      <c r="Q131" s="65"/>
      <c r="R131" s="65"/>
      <c r="S131" s="65"/>
      <c r="T131" s="65"/>
      <c r="U131" s="65"/>
      <c r="V131" s="65"/>
      <c r="W131" s="65"/>
      <c r="X131" s="3"/>
    </row>
    <row r="132" spans="4:24" s="1" customFormat="1">
      <c r="D132" s="5"/>
      <c r="E132" s="5"/>
      <c r="F132" s="5"/>
      <c r="G132" s="5"/>
      <c r="H132" s="5"/>
      <c r="O132" s="3"/>
      <c r="P132" s="66"/>
      <c r="Q132" s="65"/>
      <c r="R132" s="65"/>
      <c r="S132" s="65"/>
      <c r="T132" s="65"/>
      <c r="U132" s="65"/>
      <c r="V132" s="65"/>
      <c r="W132" s="65"/>
      <c r="X132" s="3"/>
    </row>
    <row r="133" spans="4:24" s="1" customFormat="1">
      <c r="D133" s="5"/>
      <c r="E133" s="5"/>
      <c r="F133" s="5"/>
      <c r="G133" s="5"/>
      <c r="H133" s="5"/>
      <c r="O133" s="3"/>
      <c r="P133" s="65"/>
      <c r="Q133" s="65"/>
      <c r="R133" s="65"/>
      <c r="S133" s="65"/>
      <c r="T133" s="65"/>
      <c r="U133" s="65"/>
      <c r="V133" s="65"/>
      <c r="W133" s="65"/>
      <c r="X133" s="3"/>
    </row>
    <row r="134" spans="4:24" s="1" customFormat="1">
      <c r="D134" s="5"/>
      <c r="E134" s="5"/>
      <c r="F134" s="5"/>
      <c r="G134" s="5"/>
      <c r="H134" s="5"/>
      <c r="O134" s="3"/>
      <c r="P134" s="66"/>
      <c r="Q134" s="65"/>
      <c r="R134" s="65"/>
      <c r="S134" s="65"/>
      <c r="T134" s="65"/>
      <c r="U134" s="65"/>
      <c r="V134" s="65"/>
      <c r="W134" s="65"/>
      <c r="X134" s="3"/>
    </row>
    <row r="135" spans="4:24" s="1" customFormat="1">
      <c r="D135" s="5"/>
      <c r="E135" s="5"/>
      <c r="F135" s="5"/>
      <c r="G135" s="5"/>
      <c r="H135" s="5"/>
      <c r="O135" s="3"/>
      <c r="P135" s="65"/>
      <c r="Q135" s="65"/>
      <c r="R135" s="65"/>
      <c r="S135" s="65"/>
      <c r="T135" s="65"/>
      <c r="U135" s="65"/>
      <c r="V135" s="65"/>
      <c r="W135" s="65"/>
      <c r="X135" s="3"/>
    </row>
    <row r="136" spans="4:24" s="1" customFormat="1">
      <c r="D136" s="5"/>
      <c r="E136" s="5"/>
      <c r="F136" s="5"/>
      <c r="G136" s="5"/>
      <c r="H136" s="5"/>
      <c r="O136" s="3"/>
      <c r="P136" s="66"/>
      <c r="Q136" s="65"/>
      <c r="R136" s="65"/>
      <c r="S136" s="65"/>
      <c r="T136" s="65"/>
      <c r="U136" s="65"/>
      <c r="V136" s="65"/>
      <c r="W136" s="65"/>
      <c r="X136" s="3"/>
    </row>
    <row r="137" spans="4:24" s="1" customFormat="1">
      <c r="D137" s="5"/>
      <c r="E137" s="5"/>
      <c r="F137" s="5"/>
      <c r="G137" s="5"/>
      <c r="H137" s="5"/>
      <c r="O137" s="3"/>
      <c r="P137" s="65"/>
      <c r="Q137" s="65"/>
      <c r="R137" s="65"/>
      <c r="S137" s="65"/>
      <c r="T137" s="65"/>
      <c r="U137" s="65"/>
      <c r="V137" s="65"/>
      <c r="W137" s="65"/>
      <c r="X137" s="3"/>
    </row>
    <row r="138" spans="4:24" s="1" customFormat="1">
      <c r="D138" s="5"/>
      <c r="E138" s="5"/>
      <c r="F138" s="5"/>
      <c r="G138" s="5"/>
      <c r="H138" s="5"/>
      <c r="O138" s="3"/>
      <c r="P138" s="66"/>
      <c r="Q138" s="65"/>
      <c r="R138" s="65"/>
      <c r="S138" s="65"/>
      <c r="T138" s="65"/>
      <c r="U138" s="65"/>
      <c r="V138" s="65"/>
      <c r="W138" s="65"/>
      <c r="X138" s="3"/>
    </row>
    <row r="139" spans="4:24" s="1" customFormat="1">
      <c r="D139" s="5"/>
      <c r="E139" s="5"/>
      <c r="F139" s="5"/>
      <c r="G139" s="5"/>
      <c r="H139" s="5"/>
      <c r="O139" s="3"/>
      <c r="P139" s="65"/>
      <c r="Q139" s="65"/>
      <c r="R139" s="65"/>
      <c r="S139" s="65"/>
      <c r="T139" s="65"/>
      <c r="U139" s="65"/>
      <c r="V139" s="65"/>
      <c r="W139" s="65"/>
      <c r="X139" s="3"/>
    </row>
    <row r="140" spans="4:24" s="1" customFormat="1">
      <c r="D140" s="5"/>
      <c r="E140" s="5"/>
      <c r="F140" s="5"/>
      <c r="G140" s="5"/>
      <c r="H140" s="5"/>
      <c r="O140" s="3"/>
      <c r="P140" s="66"/>
      <c r="Q140" s="65"/>
      <c r="R140" s="65"/>
      <c r="S140" s="65"/>
      <c r="T140" s="65"/>
      <c r="U140" s="65"/>
      <c r="V140" s="65"/>
      <c r="W140" s="65"/>
      <c r="X140" s="3"/>
    </row>
    <row r="141" spans="4:24" s="1" customFormat="1">
      <c r="D141" s="5"/>
      <c r="E141" s="5"/>
      <c r="F141" s="5"/>
      <c r="G141" s="5"/>
      <c r="H141" s="5"/>
      <c r="O141" s="3"/>
      <c r="P141" s="65"/>
      <c r="Q141" s="65"/>
      <c r="R141" s="65"/>
      <c r="S141" s="65"/>
      <c r="T141" s="65"/>
      <c r="U141" s="65"/>
      <c r="V141" s="65"/>
      <c r="W141" s="65"/>
      <c r="X141" s="3"/>
    </row>
    <row r="142" spans="4:24" s="1" customFormat="1">
      <c r="D142" s="5"/>
      <c r="E142" s="5"/>
      <c r="F142" s="5"/>
      <c r="G142" s="5"/>
      <c r="H142" s="5"/>
      <c r="O142" s="3"/>
      <c r="P142" s="66"/>
      <c r="Q142" s="65"/>
      <c r="R142" s="65"/>
      <c r="S142" s="65"/>
      <c r="T142" s="65"/>
      <c r="U142" s="65"/>
      <c r="V142" s="65"/>
      <c r="W142" s="65"/>
      <c r="X142" s="3"/>
    </row>
    <row r="143" spans="4:24" s="1" customFormat="1">
      <c r="D143" s="5"/>
      <c r="E143" s="5"/>
      <c r="F143" s="5"/>
      <c r="G143" s="5"/>
      <c r="H143" s="5"/>
      <c r="O143" s="3"/>
      <c r="P143" s="65"/>
      <c r="Q143" s="65"/>
      <c r="R143" s="65"/>
      <c r="S143" s="65"/>
      <c r="T143" s="65"/>
      <c r="U143" s="65"/>
      <c r="V143" s="65"/>
      <c r="W143" s="65"/>
      <c r="X143" s="3"/>
    </row>
    <row r="144" spans="4:24" s="1" customFormat="1">
      <c r="D144" s="5"/>
      <c r="E144" s="5"/>
      <c r="F144" s="5"/>
      <c r="G144" s="5"/>
      <c r="H144" s="5"/>
      <c r="O144" s="3"/>
      <c r="P144" s="66"/>
      <c r="Q144" s="65"/>
      <c r="R144" s="65"/>
      <c r="S144" s="65"/>
      <c r="T144" s="65"/>
      <c r="U144" s="65"/>
      <c r="V144" s="65"/>
      <c r="W144" s="65"/>
      <c r="X144" s="3"/>
    </row>
    <row r="145" spans="4:24" s="1" customFormat="1">
      <c r="D145" s="5"/>
      <c r="E145" s="5"/>
      <c r="F145" s="5"/>
      <c r="G145" s="5"/>
      <c r="H145" s="5"/>
      <c r="O145" s="3"/>
      <c r="P145" s="65"/>
      <c r="Q145" s="65"/>
      <c r="R145" s="65"/>
      <c r="S145" s="65"/>
      <c r="T145" s="65"/>
      <c r="U145" s="65"/>
      <c r="V145" s="65"/>
      <c r="W145" s="65"/>
      <c r="X145" s="3"/>
    </row>
    <row r="146" spans="4:24" s="1" customFormat="1">
      <c r="D146" s="5"/>
      <c r="E146" s="5"/>
      <c r="F146" s="5"/>
      <c r="G146" s="5"/>
      <c r="H146" s="5"/>
      <c r="O146" s="3"/>
      <c r="P146" s="66"/>
      <c r="Q146" s="65"/>
      <c r="R146" s="65"/>
      <c r="S146" s="65"/>
      <c r="T146" s="65"/>
      <c r="U146" s="65"/>
      <c r="V146" s="65"/>
      <c r="W146" s="65"/>
      <c r="X146" s="3"/>
    </row>
    <row r="147" spans="4:24" s="1" customFormat="1">
      <c r="D147" s="5"/>
      <c r="E147" s="5"/>
      <c r="F147" s="5"/>
      <c r="G147" s="5"/>
      <c r="H147" s="5"/>
      <c r="O147" s="3"/>
      <c r="P147" s="65"/>
      <c r="Q147" s="65"/>
      <c r="R147" s="65"/>
      <c r="S147" s="65"/>
      <c r="T147" s="65"/>
      <c r="U147" s="65"/>
      <c r="V147" s="65"/>
      <c r="W147" s="65"/>
      <c r="X147" s="3"/>
    </row>
    <row r="148" spans="4:24" s="1" customFormat="1">
      <c r="D148" s="5"/>
      <c r="E148" s="5"/>
      <c r="F148" s="5"/>
      <c r="G148" s="5"/>
      <c r="H148" s="5"/>
      <c r="O148" s="3"/>
      <c r="P148" s="66"/>
      <c r="Q148" s="65"/>
      <c r="R148" s="65"/>
      <c r="S148" s="65"/>
      <c r="T148" s="65"/>
      <c r="U148" s="65"/>
      <c r="V148" s="65"/>
      <c r="W148" s="65"/>
      <c r="X148" s="3"/>
    </row>
    <row r="149" spans="4:24" s="1" customFormat="1">
      <c r="D149" s="5"/>
      <c r="E149" s="5"/>
      <c r="F149" s="5"/>
      <c r="G149" s="5"/>
      <c r="H149" s="5"/>
      <c r="O149" s="3"/>
      <c r="P149" s="65"/>
      <c r="Q149" s="65"/>
      <c r="R149" s="65"/>
      <c r="S149" s="65"/>
      <c r="T149" s="65"/>
      <c r="U149" s="65"/>
      <c r="V149" s="65"/>
      <c r="W149" s="65"/>
      <c r="X149" s="3"/>
    </row>
    <row r="150" spans="4:24" s="1" customFormat="1">
      <c r="D150" s="5"/>
      <c r="E150" s="5"/>
      <c r="F150" s="5"/>
      <c r="G150" s="5"/>
      <c r="H150" s="5"/>
      <c r="O150" s="3"/>
      <c r="P150" s="66"/>
      <c r="Q150" s="65"/>
      <c r="R150" s="65"/>
      <c r="S150" s="65"/>
      <c r="T150" s="65"/>
      <c r="U150" s="65"/>
      <c r="V150" s="65"/>
      <c r="W150" s="65"/>
      <c r="X150" s="3"/>
    </row>
    <row r="151" spans="4:24" s="1" customFormat="1">
      <c r="D151" s="5"/>
      <c r="E151" s="5"/>
      <c r="F151" s="5"/>
      <c r="G151" s="5"/>
      <c r="H151" s="5"/>
      <c r="O151" s="3"/>
      <c r="P151" s="65"/>
      <c r="Q151" s="65"/>
      <c r="R151" s="65"/>
      <c r="S151" s="65"/>
      <c r="T151" s="65"/>
      <c r="U151" s="65"/>
      <c r="V151" s="65"/>
      <c r="W151" s="65"/>
      <c r="X151" s="3"/>
    </row>
    <row r="152" spans="4:24" s="1" customFormat="1">
      <c r="D152" s="5"/>
      <c r="E152" s="5"/>
      <c r="F152" s="5"/>
      <c r="G152" s="5"/>
      <c r="H152" s="5"/>
      <c r="O152" s="3"/>
      <c r="P152" s="66"/>
      <c r="Q152" s="65"/>
      <c r="R152" s="65"/>
      <c r="S152" s="65"/>
      <c r="T152" s="65"/>
      <c r="U152" s="65"/>
      <c r="V152" s="65"/>
      <c r="W152" s="65"/>
      <c r="X152" s="3"/>
    </row>
    <row r="153" spans="4:24" s="1" customFormat="1">
      <c r="D153" s="5"/>
      <c r="E153" s="5"/>
      <c r="F153" s="5"/>
      <c r="G153" s="5"/>
      <c r="H153" s="5"/>
      <c r="O153" s="3"/>
      <c r="P153" s="65"/>
      <c r="Q153" s="65"/>
      <c r="R153" s="65"/>
      <c r="S153" s="65"/>
      <c r="T153" s="65"/>
      <c r="U153" s="65"/>
      <c r="V153" s="65"/>
      <c r="W153" s="65"/>
      <c r="X153" s="3"/>
    </row>
    <row r="154" spans="4:24" s="1" customFormat="1">
      <c r="D154" s="5"/>
      <c r="E154" s="5"/>
      <c r="F154" s="5"/>
      <c r="G154" s="5"/>
      <c r="H154" s="5"/>
      <c r="O154" s="3"/>
      <c r="P154" s="66"/>
      <c r="Q154" s="65"/>
      <c r="R154" s="65"/>
      <c r="S154" s="65"/>
      <c r="T154" s="65"/>
      <c r="U154" s="65"/>
      <c r="V154" s="65"/>
      <c r="W154" s="65"/>
      <c r="X154" s="3"/>
    </row>
    <row r="155" spans="4:24" s="1" customFormat="1">
      <c r="D155" s="5"/>
      <c r="E155" s="5"/>
      <c r="F155" s="5"/>
      <c r="G155" s="5"/>
      <c r="H155" s="5"/>
      <c r="O155" s="3"/>
      <c r="P155" s="65"/>
      <c r="Q155" s="65"/>
      <c r="R155" s="65"/>
      <c r="S155" s="65"/>
      <c r="T155" s="65"/>
      <c r="U155" s="65"/>
      <c r="V155" s="65"/>
      <c r="W155" s="65"/>
      <c r="X155" s="3"/>
    </row>
    <row r="156" spans="4:24" s="1" customFormat="1">
      <c r="D156" s="5"/>
      <c r="E156" s="5"/>
      <c r="F156" s="5"/>
      <c r="G156" s="5"/>
      <c r="H156" s="5"/>
      <c r="O156" s="3"/>
      <c r="P156" s="66"/>
      <c r="Q156" s="65"/>
      <c r="R156" s="65"/>
      <c r="S156" s="65"/>
      <c r="T156" s="65"/>
      <c r="U156" s="65"/>
      <c r="V156" s="65"/>
      <c r="W156" s="65"/>
      <c r="X156" s="3"/>
    </row>
    <row r="157" spans="4:24" s="1" customFormat="1">
      <c r="D157" s="5"/>
      <c r="E157" s="5"/>
      <c r="F157" s="5"/>
      <c r="G157" s="5"/>
      <c r="H157" s="5"/>
      <c r="O157" s="3"/>
      <c r="P157" s="65"/>
      <c r="Q157" s="65"/>
      <c r="R157" s="65"/>
      <c r="S157" s="65"/>
      <c r="T157" s="65"/>
      <c r="U157" s="65"/>
      <c r="V157" s="65"/>
      <c r="W157" s="65"/>
      <c r="X157" s="3"/>
    </row>
    <row r="158" spans="4:24" s="1" customFormat="1">
      <c r="D158" s="5"/>
      <c r="E158" s="5"/>
      <c r="F158" s="5"/>
      <c r="G158" s="5"/>
      <c r="H158" s="5"/>
      <c r="O158" s="3"/>
      <c r="P158" s="66"/>
      <c r="Q158" s="65"/>
      <c r="R158" s="65"/>
      <c r="S158" s="65"/>
      <c r="T158" s="65"/>
      <c r="U158" s="65"/>
      <c r="V158" s="65"/>
      <c r="W158" s="65"/>
      <c r="X158" s="3"/>
    </row>
    <row r="159" spans="4:24" s="1" customFormat="1">
      <c r="D159" s="5"/>
      <c r="E159" s="5"/>
      <c r="F159" s="5"/>
      <c r="G159" s="5"/>
      <c r="H159" s="5"/>
      <c r="O159" s="3"/>
      <c r="P159" s="65"/>
      <c r="Q159" s="65"/>
      <c r="R159" s="65"/>
      <c r="S159" s="65"/>
      <c r="T159" s="65"/>
      <c r="U159" s="65"/>
      <c r="V159" s="65"/>
      <c r="W159" s="65"/>
      <c r="X159" s="3"/>
    </row>
    <row r="160" spans="4:24" s="1" customFormat="1">
      <c r="D160" s="5"/>
      <c r="E160" s="5"/>
      <c r="F160" s="5"/>
      <c r="G160" s="5"/>
      <c r="H160" s="5"/>
      <c r="O160" s="3"/>
      <c r="P160" s="66"/>
      <c r="Q160" s="65"/>
      <c r="R160" s="65"/>
      <c r="S160" s="65"/>
      <c r="T160" s="65"/>
      <c r="U160" s="65"/>
      <c r="V160" s="65"/>
      <c r="W160" s="65"/>
      <c r="X160" s="3"/>
    </row>
    <row r="161" spans="4:24" s="1" customFormat="1">
      <c r="D161" s="5"/>
      <c r="E161" s="5"/>
      <c r="F161" s="5"/>
      <c r="G161" s="5"/>
      <c r="H161" s="5"/>
      <c r="O161" s="3"/>
      <c r="P161" s="65"/>
      <c r="Q161" s="65"/>
      <c r="R161" s="65"/>
      <c r="S161" s="65"/>
      <c r="T161" s="65"/>
      <c r="U161" s="65"/>
      <c r="V161" s="65"/>
      <c r="W161" s="65"/>
      <c r="X161" s="3"/>
    </row>
    <row r="162" spans="4:24" s="1" customFormat="1">
      <c r="D162" s="5"/>
      <c r="E162" s="5"/>
      <c r="F162" s="5"/>
      <c r="G162" s="5"/>
      <c r="H162" s="5"/>
      <c r="O162" s="3"/>
      <c r="P162" s="66"/>
      <c r="Q162" s="65"/>
      <c r="R162" s="65"/>
      <c r="S162" s="65"/>
      <c r="T162" s="65"/>
      <c r="U162" s="65"/>
      <c r="V162" s="65"/>
      <c r="W162" s="65"/>
      <c r="X162" s="3"/>
    </row>
    <row r="163" spans="4:24" s="1" customFormat="1">
      <c r="D163" s="5"/>
      <c r="E163" s="5"/>
      <c r="F163" s="5"/>
      <c r="G163" s="5"/>
      <c r="H163" s="5"/>
      <c r="O163" s="3"/>
      <c r="P163" s="65"/>
      <c r="Q163" s="65"/>
      <c r="R163" s="65"/>
      <c r="S163" s="65"/>
      <c r="T163" s="65"/>
      <c r="U163" s="65"/>
      <c r="V163" s="65"/>
      <c r="W163" s="65"/>
      <c r="X163" s="3"/>
    </row>
    <row r="164" spans="4:24" s="1" customFormat="1">
      <c r="D164" s="5"/>
      <c r="E164" s="5"/>
      <c r="F164" s="5"/>
      <c r="G164" s="5"/>
      <c r="H164" s="5"/>
      <c r="O164" s="3"/>
      <c r="P164" s="66"/>
      <c r="Q164" s="65"/>
      <c r="R164" s="65"/>
      <c r="S164" s="65"/>
      <c r="T164" s="65"/>
      <c r="U164" s="65"/>
      <c r="V164" s="65"/>
      <c r="W164" s="65"/>
      <c r="X164" s="3"/>
    </row>
    <row r="165" spans="4:24" s="1" customFormat="1">
      <c r="D165" s="5"/>
      <c r="E165" s="5"/>
      <c r="F165" s="5"/>
      <c r="G165" s="5"/>
      <c r="H165" s="5"/>
      <c r="O165" s="3"/>
      <c r="P165" s="65"/>
      <c r="Q165" s="65"/>
      <c r="R165" s="65"/>
      <c r="S165" s="65"/>
      <c r="T165" s="65"/>
      <c r="U165" s="65"/>
      <c r="V165" s="65"/>
      <c r="W165" s="65"/>
      <c r="X165" s="3"/>
    </row>
    <row r="166" spans="4:24" s="1" customFormat="1">
      <c r="D166" s="5"/>
      <c r="E166" s="5"/>
      <c r="F166" s="5"/>
      <c r="G166" s="5"/>
      <c r="H166" s="5"/>
      <c r="O166" s="3"/>
      <c r="P166" s="66"/>
      <c r="Q166" s="65"/>
      <c r="R166" s="65"/>
      <c r="S166" s="65"/>
      <c r="T166" s="65"/>
      <c r="U166" s="65"/>
      <c r="V166" s="65"/>
      <c r="W166" s="65"/>
      <c r="X166" s="3"/>
    </row>
    <row r="167" spans="4:24" s="1" customFormat="1">
      <c r="D167" s="5"/>
      <c r="E167" s="5"/>
      <c r="F167" s="5"/>
      <c r="G167" s="5"/>
      <c r="H167" s="5"/>
      <c r="O167" s="3"/>
      <c r="P167" s="65"/>
      <c r="Q167" s="65"/>
      <c r="R167" s="65"/>
      <c r="S167" s="65"/>
      <c r="T167" s="65"/>
      <c r="U167" s="65"/>
      <c r="V167" s="65"/>
      <c r="W167" s="65"/>
      <c r="X167" s="3"/>
    </row>
    <row r="168" spans="4:24" s="1" customFormat="1">
      <c r="D168" s="5"/>
      <c r="E168" s="5"/>
      <c r="F168" s="5"/>
      <c r="G168" s="5"/>
      <c r="H168" s="5"/>
      <c r="O168" s="3"/>
      <c r="P168" s="66"/>
      <c r="Q168" s="65"/>
      <c r="R168" s="65"/>
      <c r="S168" s="65"/>
      <c r="T168" s="65"/>
      <c r="U168" s="65"/>
      <c r="V168" s="65"/>
      <c r="W168" s="65"/>
      <c r="X168" s="3"/>
    </row>
    <row r="169" spans="4:24" s="1" customFormat="1">
      <c r="D169" s="5"/>
      <c r="E169" s="5"/>
      <c r="F169" s="5"/>
      <c r="G169" s="5"/>
      <c r="H169" s="5"/>
      <c r="O169" s="3"/>
      <c r="P169" s="65"/>
      <c r="Q169" s="65"/>
      <c r="R169" s="65"/>
      <c r="S169" s="65"/>
      <c r="T169" s="65"/>
      <c r="U169" s="65"/>
      <c r="V169" s="65"/>
      <c r="W169" s="65"/>
      <c r="X169" s="3"/>
    </row>
    <row r="170" spans="4:24" s="1" customFormat="1">
      <c r="D170" s="5"/>
      <c r="E170" s="5"/>
      <c r="F170" s="5"/>
      <c r="G170" s="5"/>
      <c r="H170" s="5"/>
      <c r="O170" s="3"/>
      <c r="P170" s="66"/>
      <c r="Q170" s="65"/>
      <c r="R170" s="65"/>
      <c r="S170" s="65"/>
      <c r="T170" s="65"/>
      <c r="U170" s="65"/>
      <c r="V170" s="65"/>
      <c r="W170" s="65"/>
      <c r="X170" s="3"/>
    </row>
    <row r="171" spans="4:24" s="1" customFormat="1">
      <c r="D171" s="5"/>
      <c r="E171" s="5"/>
      <c r="F171" s="5"/>
      <c r="G171" s="5"/>
      <c r="H171" s="5"/>
      <c r="O171" s="3"/>
      <c r="P171" s="65"/>
      <c r="Q171" s="65"/>
      <c r="R171" s="65"/>
      <c r="S171" s="65"/>
      <c r="T171" s="65"/>
      <c r="U171" s="65"/>
      <c r="V171" s="65"/>
      <c r="W171" s="65"/>
      <c r="X171" s="3"/>
    </row>
    <row r="172" spans="4:24" s="1" customFormat="1">
      <c r="D172" s="5"/>
      <c r="E172" s="5"/>
      <c r="F172" s="5"/>
      <c r="G172" s="5"/>
      <c r="H172" s="5"/>
      <c r="O172" s="3"/>
      <c r="P172" s="66"/>
      <c r="Q172" s="65"/>
      <c r="R172" s="65"/>
      <c r="S172" s="65"/>
      <c r="T172" s="65"/>
      <c r="U172" s="65"/>
      <c r="V172" s="65"/>
      <c r="W172" s="65"/>
      <c r="X172" s="3"/>
    </row>
    <row r="173" spans="4:24" s="1" customFormat="1">
      <c r="D173" s="5"/>
      <c r="E173" s="5"/>
      <c r="F173" s="5"/>
      <c r="G173" s="5"/>
      <c r="H173" s="5"/>
      <c r="O173" s="3"/>
      <c r="P173" s="65"/>
      <c r="Q173" s="65"/>
      <c r="R173" s="65"/>
      <c r="S173" s="65"/>
      <c r="T173" s="65"/>
      <c r="U173" s="65"/>
      <c r="V173" s="65"/>
      <c r="W173" s="65"/>
      <c r="X173" s="3"/>
    </row>
    <row r="174" spans="4:24" s="1" customFormat="1">
      <c r="D174" s="5"/>
      <c r="E174" s="5"/>
      <c r="F174" s="5"/>
      <c r="G174" s="5"/>
      <c r="H174" s="5"/>
      <c r="O174" s="3"/>
      <c r="P174" s="66"/>
      <c r="Q174" s="65"/>
      <c r="R174" s="65"/>
      <c r="S174" s="65"/>
      <c r="T174" s="65"/>
      <c r="U174" s="65"/>
      <c r="V174" s="65"/>
      <c r="W174" s="65"/>
      <c r="X174" s="3"/>
    </row>
    <row r="175" spans="4:24" s="1" customFormat="1">
      <c r="D175" s="5"/>
      <c r="E175" s="5"/>
      <c r="F175" s="5"/>
      <c r="G175" s="5"/>
      <c r="H175" s="5"/>
      <c r="O175" s="3"/>
      <c r="P175" s="65"/>
      <c r="Q175" s="65"/>
      <c r="R175" s="65"/>
      <c r="S175" s="65"/>
      <c r="T175" s="65"/>
      <c r="U175" s="65"/>
      <c r="V175" s="65"/>
      <c r="W175" s="65"/>
      <c r="X175" s="3"/>
    </row>
    <row r="176" spans="4:24" s="1" customFormat="1">
      <c r="D176" s="5"/>
      <c r="E176" s="5"/>
      <c r="F176" s="5"/>
      <c r="G176" s="5"/>
      <c r="H176" s="5"/>
      <c r="O176" s="3"/>
      <c r="P176" s="66"/>
      <c r="Q176" s="65"/>
      <c r="R176" s="65"/>
      <c r="S176" s="65"/>
      <c r="T176" s="65"/>
      <c r="U176" s="65"/>
      <c r="V176" s="65"/>
      <c r="W176" s="65"/>
      <c r="X176" s="3"/>
    </row>
    <row r="177" spans="4:24" s="1" customFormat="1">
      <c r="D177" s="5"/>
      <c r="E177" s="5"/>
      <c r="F177" s="5"/>
      <c r="G177" s="5"/>
      <c r="H177" s="5"/>
      <c r="O177" s="3"/>
      <c r="P177" s="65"/>
      <c r="Q177" s="65"/>
      <c r="R177" s="65"/>
      <c r="S177" s="65"/>
      <c r="T177" s="65"/>
      <c r="U177" s="65"/>
      <c r="V177" s="65"/>
      <c r="W177" s="65"/>
      <c r="X177" s="3"/>
    </row>
    <row r="178" spans="4:24" s="1" customFormat="1">
      <c r="D178" s="5"/>
      <c r="E178" s="5"/>
      <c r="F178" s="5"/>
      <c r="G178" s="5"/>
      <c r="H178" s="5"/>
      <c r="O178" s="3"/>
      <c r="P178" s="66"/>
      <c r="Q178" s="65"/>
      <c r="R178" s="65"/>
      <c r="S178" s="65"/>
      <c r="T178" s="65"/>
      <c r="U178" s="65"/>
      <c r="V178" s="65"/>
      <c r="W178" s="65"/>
      <c r="X178" s="3"/>
    </row>
    <row r="179" spans="4:24" s="1" customFormat="1">
      <c r="D179" s="5"/>
      <c r="E179" s="5"/>
      <c r="F179" s="5"/>
      <c r="G179" s="5"/>
      <c r="H179" s="5"/>
      <c r="O179" s="3"/>
      <c r="P179" s="65"/>
      <c r="Q179" s="65"/>
      <c r="R179" s="65"/>
      <c r="S179" s="65"/>
      <c r="T179" s="65"/>
      <c r="U179" s="65"/>
      <c r="V179" s="65"/>
      <c r="W179" s="65"/>
      <c r="X179" s="3"/>
    </row>
    <row r="180" spans="4:24" s="1" customFormat="1">
      <c r="D180" s="5"/>
      <c r="E180" s="5"/>
      <c r="F180" s="5"/>
      <c r="G180" s="5"/>
      <c r="H180" s="5"/>
      <c r="O180" s="3"/>
      <c r="P180" s="66"/>
      <c r="Q180" s="65"/>
      <c r="R180" s="65"/>
      <c r="S180" s="65"/>
      <c r="T180" s="65"/>
      <c r="U180" s="65"/>
      <c r="V180" s="65"/>
      <c r="W180" s="65"/>
      <c r="X180" s="3"/>
    </row>
    <row r="181" spans="4:24" s="1" customFormat="1">
      <c r="D181" s="5"/>
      <c r="E181" s="5"/>
      <c r="F181" s="5"/>
      <c r="G181" s="5"/>
      <c r="H181" s="5"/>
      <c r="O181" s="3"/>
      <c r="P181" s="65"/>
      <c r="Q181" s="65"/>
      <c r="R181" s="65"/>
      <c r="S181" s="65"/>
      <c r="T181" s="65"/>
      <c r="U181" s="65"/>
      <c r="V181" s="65"/>
      <c r="W181" s="65"/>
      <c r="X181" s="3"/>
    </row>
    <row r="182" spans="4:24" s="1" customFormat="1">
      <c r="D182" s="5"/>
      <c r="E182" s="5"/>
      <c r="F182" s="5"/>
      <c r="G182" s="5"/>
      <c r="H182" s="5"/>
      <c r="O182" s="3"/>
      <c r="P182" s="66"/>
      <c r="Q182" s="65"/>
      <c r="R182" s="65"/>
      <c r="S182" s="65"/>
      <c r="T182" s="65"/>
      <c r="U182" s="65"/>
      <c r="V182" s="65"/>
      <c r="W182" s="65"/>
      <c r="X182" s="3"/>
    </row>
    <row r="183" spans="4:24" s="1" customFormat="1">
      <c r="D183" s="5"/>
      <c r="E183" s="5"/>
      <c r="F183" s="5"/>
      <c r="G183" s="5"/>
      <c r="H183" s="5"/>
      <c r="O183" s="3"/>
      <c r="P183" s="65"/>
      <c r="Q183" s="65"/>
      <c r="R183" s="65"/>
      <c r="S183" s="65"/>
      <c r="T183" s="65"/>
      <c r="U183" s="65"/>
      <c r="V183" s="65"/>
      <c r="W183" s="65"/>
      <c r="X183" s="3"/>
    </row>
    <row r="184" spans="4:24" s="1" customFormat="1">
      <c r="D184" s="5"/>
      <c r="E184" s="5"/>
      <c r="F184" s="5"/>
      <c r="G184" s="5"/>
      <c r="H184" s="5"/>
      <c r="O184" s="3"/>
      <c r="P184" s="66"/>
      <c r="Q184" s="65"/>
      <c r="R184" s="65"/>
      <c r="S184" s="65"/>
      <c r="T184" s="65"/>
      <c r="U184" s="65"/>
      <c r="V184" s="65"/>
      <c r="W184" s="65"/>
      <c r="X184" s="3"/>
    </row>
    <row r="185" spans="4:24" s="1" customFormat="1">
      <c r="D185" s="5"/>
      <c r="E185" s="5"/>
      <c r="F185" s="5"/>
      <c r="G185" s="5"/>
      <c r="H185" s="5"/>
      <c r="O185" s="3"/>
      <c r="P185" s="65"/>
      <c r="Q185" s="65"/>
      <c r="R185" s="65"/>
      <c r="S185" s="65"/>
      <c r="T185" s="65"/>
      <c r="U185" s="65"/>
      <c r="V185" s="65"/>
      <c r="W185" s="65"/>
      <c r="X185" s="3"/>
    </row>
    <row r="186" spans="4:24" s="1" customFormat="1">
      <c r="D186" s="5"/>
      <c r="E186" s="5"/>
      <c r="F186" s="5"/>
      <c r="G186" s="5"/>
      <c r="H186" s="5"/>
      <c r="O186" s="3"/>
      <c r="P186" s="66"/>
      <c r="Q186" s="65"/>
      <c r="R186" s="65"/>
      <c r="S186" s="65"/>
      <c r="T186" s="65"/>
      <c r="U186" s="65"/>
      <c r="V186" s="65"/>
      <c r="W186" s="65"/>
      <c r="X186" s="3"/>
    </row>
    <row r="187" spans="4:24" s="1" customFormat="1">
      <c r="D187" s="5"/>
      <c r="E187" s="5"/>
      <c r="F187" s="5"/>
      <c r="G187" s="5"/>
      <c r="H187" s="5"/>
      <c r="O187" s="3"/>
      <c r="P187" s="65"/>
      <c r="Q187" s="65"/>
      <c r="R187" s="65"/>
      <c r="S187" s="65"/>
      <c r="T187" s="65"/>
      <c r="U187" s="65"/>
      <c r="V187" s="65"/>
      <c r="W187" s="65"/>
      <c r="X187" s="3"/>
    </row>
    <row r="188" spans="4:24" s="1" customFormat="1">
      <c r="D188" s="5"/>
      <c r="E188" s="5"/>
      <c r="F188" s="5"/>
      <c r="G188" s="5"/>
      <c r="H188" s="5"/>
      <c r="O188" s="3"/>
      <c r="P188" s="66"/>
      <c r="Q188" s="65"/>
      <c r="R188" s="65"/>
      <c r="S188" s="65"/>
      <c r="T188" s="65"/>
      <c r="U188" s="65"/>
      <c r="V188" s="65"/>
      <c r="W188" s="65"/>
      <c r="X188" s="3"/>
    </row>
    <row r="189" spans="4:24" s="1" customFormat="1">
      <c r="D189" s="5"/>
      <c r="E189" s="5"/>
      <c r="F189" s="5"/>
      <c r="G189" s="5"/>
      <c r="H189" s="5"/>
      <c r="O189" s="3"/>
      <c r="P189" s="65"/>
      <c r="Q189" s="65"/>
      <c r="R189" s="65"/>
      <c r="S189" s="65"/>
      <c r="T189" s="65"/>
      <c r="U189" s="65"/>
      <c r="V189" s="65"/>
      <c r="W189" s="65"/>
      <c r="X189" s="3"/>
    </row>
    <row r="190" spans="4:24" s="1" customFormat="1">
      <c r="D190" s="5"/>
      <c r="E190" s="5"/>
      <c r="F190" s="5"/>
      <c r="G190" s="5"/>
      <c r="H190" s="5"/>
      <c r="O190" s="3"/>
      <c r="P190" s="66"/>
      <c r="Q190" s="65"/>
      <c r="R190" s="65"/>
      <c r="S190" s="65"/>
      <c r="T190" s="65"/>
      <c r="U190" s="65"/>
      <c r="V190" s="65"/>
      <c r="W190" s="65"/>
      <c r="X190" s="3"/>
    </row>
    <row r="191" spans="4:24" s="1" customFormat="1">
      <c r="D191" s="5"/>
      <c r="E191" s="5"/>
      <c r="F191" s="5"/>
      <c r="G191" s="5"/>
      <c r="H191" s="5"/>
      <c r="O191" s="3"/>
      <c r="P191" s="65"/>
      <c r="Q191" s="65"/>
      <c r="R191" s="65"/>
      <c r="S191" s="65"/>
      <c r="T191" s="65"/>
      <c r="U191" s="65"/>
      <c r="V191" s="65"/>
      <c r="W191" s="65"/>
      <c r="X191" s="3"/>
    </row>
    <row r="192" spans="4:24" s="1" customFormat="1">
      <c r="D192" s="5"/>
      <c r="E192" s="5"/>
      <c r="F192" s="5"/>
      <c r="G192" s="5"/>
      <c r="H192" s="5"/>
      <c r="O192" s="3"/>
      <c r="P192" s="66"/>
      <c r="Q192" s="65"/>
      <c r="R192" s="65"/>
      <c r="S192" s="65"/>
      <c r="T192" s="65"/>
      <c r="U192" s="65"/>
      <c r="V192" s="65"/>
      <c r="W192" s="65"/>
      <c r="X192" s="3"/>
    </row>
    <row r="193" spans="4:24" s="1" customFormat="1">
      <c r="D193" s="5"/>
      <c r="E193" s="5"/>
      <c r="F193" s="5"/>
      <c r="G193" s="5"/>
      <c r="H193" s="5"/>
      <c r="O193" s="3"/>
      <c r="P193" s="65"/>
      <c r="Q193" s="65"/>
      <c r="R193" s="65"/>
      <c r="S193" s="65"/>
      <c r="T193" s="65"/>
      <c r="U193" s="65"/>
      <c r="V193" s="65"/>
      <c r="W193" s="65"/>
      <c r="X193" s="3"/>
    </row>
    <row r="194" spans="4:24" s="1" customFormat="1">
      <c r="D194" s="5"/>
      <c r="E194" s="5"/>
      <c r="F194" s="5"/>
      <c r="G194" s="5"/>
      <c r="H194" s="5"/>
      <c r="O194" s="3"/>
      <c r="P194" s="66"/>
      <c r="Q194" s="65"/>
      <c r="R194" s="65"/>
      <c r="S194" s="65"/>
      <c r="T194" s="65"/>
      <c r="U194" s="65"/>
      <c r="V194" s="65"/>
      <c r="W194" s="65"/>
      <c r="X194" s="3"/>
    </row>
    <row r="195" spans="4:24" s="1" customFormat="1">
      <c r="D195" s="5"/>
      <c r="E195" s="5"/>
      <c r="F195" s="5"/>
      <c r="G195" s="5"/>
      <c r="H195" s="5"/>
      <c r="O195" s="3"/>
      <c r="P195" s="65"/>
      <c r="Q195" s="65"/>
      <c r="R195" s="65"/>
      <c r="S195" s="65"/>
      <c r="T195" s="65"/>
      <c r="U195" s="65"/>
      <c r="V195" s="65"/>
      <c r="W195" s="65"/>
      <c r="X195" s="3"/>
    </row>
    <row r="196" spans="4:24" s="1" customFormat="1">
      <c r="D196" s="5"/>
      <c r="E196" s="5"/>
      <c r="F196" s="5"/>
      <c r="G196" s="5"/>
      <c r="H196" s="5"/>
      <c r="O196" s="3"/>
      <c r="P196" s="66"/>
      <c r="Q196" s="65"/>
      <c r="R196" s="65"/>
      <c r="S196" s="65"/>
      <c r="T196" s="65"/>
      <c r="U196" s="65"/>
      <c r="V196" s="65"/>
      <c r="W196" s="65"/>
      <c r="X196" s="3"/>
    </row>
    <row r="197" spans="4:24" s="1" customFormat="1">
      <c r="D197" s="5"/>
      <c r="E197" s="5"/>
      <c r="F197" s="5"/>
      <c r="G197" s="5"/>
      <c r="H197" s="5"/>
      <c r="O197" s="3"/>
      <c r="P197" s="65"/>
      <c r="Q197" s="65"/>
      <c r="R197" s="65"/>
      <c r="S197" s="65"/>
      <c r="T197" s="65"/>
      <c r="U197" s="65"/>
      <c r="V197" s="65"/>
      <c r="W197" s="65"/>
      <c r="X197" s="3"/>
    </row>
    <row r="198" spans="4:24" s="1" customFormat="1">
      <c r="D198" s="5"/>
      <c r="E198" s="5"/>
      <c r="F198" s="5"/>
      <c r="G198" s="5"/>
      <c r="H198" s="5"/>
      <c r="O198" s="3"/>
      <c r="P198" s="66"/>
      <c r="Q198" s="65"/>
      <c r="R198" s="65"/>
      <c r="S198" s="65"/>
      <c r="T198" s="65"/>
      <c r="U198" s="65"/>
      <c r="V198" s="65"/>
      <c r="W198" s="65"/>
      <c r="X198" s="3"/>
    </row>
    <row r="199" spans="4:24" s="1" customFormat="1">
      <c r="D199" s="5"/>
      <c r="E199" s="5"/>
      <c r="F199" s="5"/>
      <c r="G199" s="5"/>
      <c r="H199" s="5"/>
      <c r="O199" s="3"/>
      <c r="P199" s="65"/>
      <c r="Q199" s="65"/>
      <c r="R199" s="65"/>
      <c r="S199" s="65"/>
      <c r="T199" s="65"/>
      <c r="U199" s="65"/>
      <c r="V199" s="65"/>
      <c r="W199" s="65"/>
      <c r="X199" s="3"/>
    </row>
    <row r="200" spans="4:24" s="1" customFormat="1">
      <c r="D200" s="5"/>
      <c r="E200" s="5"/>
      <c r="F200" s="5"/>
      <c r="G200" s="5"/>
      <c r="H200" s="5"/>
      <c r="O200" s="3"/>
      <c r="P200" s="66"/>
      <c r="Q200" s="65"/>
      <c r="R200" s="65"/>
      <c r="S200" s="65"/>
      <c r="T200" s="65"/>
      <c r="U200" s="65"/>
      <c r="V200" s="65"/>
      <c r="W200" s="65"/>
      <c r="X200" s="3"/>
    </row>
    <row r="201" spans="4:24" s="1" customFormat="1">
      <c r="D201" s="5"/>
      <c r="E201" s="5"/>
      <c r="F201" s="5"/>
      <c r="G201" s="5"/>
      <c r="H201" s="5"/>
      <c r="O201" s="3"/>
      <c r="P201" s="65"/>
      <c r="Q201" s="65"/>
      <c r="R201" s="65"/>
      <c r="S201" s="65"/>
      <c r="T201" s="65"/>
      <c r="U201" s="65"/>
      <c r="V201" s="65"/>
      <c r="W201" s="65"/>
      <c r="X201" s="3"/>
    </row>
    <row r="202" spans="4:24" s="1" customFormat="1">
      <c r="D202" s="5"/>
      <c r="E202" s="5"/>
      <c r="F202" s="5"/>
      <c r="G202" s="5"/>
      <c r="H202" s="5"/>
      <c r="O202" s="3"/>
      <c r="P202" s="66"/>
      <c r="Q202" s="65"/>
      <c r="R202" s="65"/>
      <c r="S202" s="65"/>
      <c r="T202" s="65"/>
      <c r="U202" s="65"/>
      <c r="V202" s="65"/>
      <c r="W202" s="65"/>
      <c r="X202" s="3"/>
    </row>
    <row r="203" spans="4:24" s="1" customFormat="1">
      <c r="D203" s="5"/>
      <c r="E203" s="5"/>
      <c r="F203" s="5"/>
      <c r="G203" s="5"/>
      <c r="H203" s="5"/>
      <c r="O203" s="3"/>
      <c r="P203" s="65"/>
      <c r="Q203" s="65"/>
      <c r="R203" s="65"/>
      <c r="S203" s="65"/>
      <c r="T203" s="65"/>
      <c r="U203" s="65"/>
      <c r="V203" s="65"/>
      <c r="W203" s="65"/>
      <c r="X203" s="3"/>
    </row>
    <row r="204" spans="4:24" s="1" customFormat="1">
      <c r="D204" s="5"/>
      <c r="E204" s="5"/>
      <c r="F204" s="5"/>
      <c r="G204" s="5"/>
      <c r="H204" s="5"/>
      <c r="O204" s="3"/>
      <c r="P204" s="66"/>
      <c r="Q204" s="65"/>
      <c r="R204" s="65"/>
      <c r="S204" s="65"/>
      <c r="T204" s="65"/>
      <c r="U204" s="65"/>
      <c r="V204" s="65"/>
      <c r="W204" s="65"/>
      <c r="X204" s="3"/>
    </row>
    <row r="205" spans="4:24" s="1" customFormat="1">
      <c r="D205" s="5"/>
      <c r="E205" s="5"/>
      <c r="F205" s="5"/>
      <c r="G205" s="5"/>
      <c r="H205" s="5"/>
      <c r="O205" s="3"/>
      <c r="P205" s="65"/>
      <c r="Q205" s="65"/>
      <c r="R205" s="65"/>
      <c r="S205" s="65"/>
      <c r="T205" s="65"/>
      <c r="U205" s="65"/>
      <c r="V205" s="65"/>
      <c r="W205" s="65"/>
      <c r="X205" s="3"/>
    </row>
    <row r="206" spans="4:24" s="1" customFormat="1">
      <c r="D206" s="5"/>
      <c r="E206" s="5"/>
      <c r="F206" s="5"/>
      <c r="G206" s="5"/>
      <c r="H206" s="5"/>
      <c r="O206" s="3"/>
      <c r="P206" s="66"/>
      <c r="Q206" s="65"/>
      <c r="R206" s="65"/>
      <c r="S206" s="65"/>
      <c r="T206" s="65"/>
      <c r="U206" s="65"/>
      <c r="V206" s="65"/>
      <c r="W206" s="65"/>
      <c r="X206" s="3"/>
    </row>
    <row r="207" spans="4:24" s="1" customFormat="1">
      <c r="D207" s="5"/>
      <c r="E207" s="5"/>
      <c r="F207" s="5"/>
      <c r="G207" s="5"/>
      <c r="H207" s="5"/>
      <c r="O207" s="3"/>
      <c r="P207" s="65"/>
      <c r="Q207" s="65"/>
      <c r="R207" s="65"/>
      <c r="S207" s="65"/>
      <c r="T207" s="65"/>
      <c r="U207" s="65"/>
      <c r="V207" s="65"/>
      <c r="W207" s="65"/>
      <c r="X207" s="3"/>
    </row>
    <row r="208" spans="4:24" s="1" customFormat="1">
      <c r="D208" s="5"/>
      <c r="E208" s="5"/>
      <c r="F208" s="5"/>
      <c r="G208" s="5"/>
      <c r="H208" s="5"/>
      <c r="O208" s="3"/>
      <c r="P208" s="66"/>
      <c r="Q208" s="65"/>
      <c r="R208" s="65"/>
      <c r="S208" s="65"/>
      <c r="T208" s="65"/>
      <c r="U208" s="65"/>
      <c r="V208" s="65"/>
      <c r="W208" s="65"/>
      <c r="X208" s="3"/>
    </row>
    <row r="209" spans="4:24" s="1" customFormat="1">
      <c r="D209" s="5"/>
      <c r="E209" s="5"/>
      <c r="F209" s="5"/>
      <c r="G209" s="5"/>
      <c r="H209" s="5"/>
      <c r="O209" s="3"/>
      <c r="P209" s="65"/>
      <c r="Q209" s="65"/>
      <c r="R209" s="65"/>
      <c r="S209" s="65"/>
      <c r="T209" s="65"/>
      <c r="U209" s="65"/>
      <c r="V209" s="65"/>
      <c r="W209" s="65"/>
      <c r="X209" s="3"/>
    </row>
    <row r="210" spans="4:24" s="1" customFormat="1">
      <c r="D210" s="5"/>
      <c r="E210" s="5"/>
      <c r="F210" s="5"/>
      <c r="G210" s="5"/>
      <c r="H210" s="5"/>
      <c r="O210" s="3"/>
      <c r="P210" s="66"/>
      <c r="Q210" s="65"/>
      <c r="R210" s="65"/>
      <c r="S210" s="65"/>
      <c r="T210" s="65"/>
      <c r="U210" s="65"/>
      <c r="V210" s="65"/>
      <c r="W210" s="65"/>
      <c r="X210" s="3"/>
    </row>
    <row r="211" spans="4:24" s="1" customFormat="1">
      <c r="D211" s="5"/>
      <c r="E211" s="5"/>
      <c r="F211" s="5"/>
      <c r="G211" s="5"/>
      <c r="H211" s="5"/>
      <c r="O211" s="3"/>
      <c r="P211" s="65"/>
      <c r="Q211" s="65"/>
      <c r="R211" s="65"/>
      <c r="S211" s="65"/>
      <c r="T211" s="65"/>
      <c r="U211" s="65"/>
      <c r="V211" s="65"/>
      <c r="W211" s="65"/>
      <c r="X211" s="3"/>
    </row>
    <row r="212" spans="4:24" s="1" customFormat="1">
      <c r="D212" s="5"/>
      <c r="E212" s="5"/>
      <c r="F212" s="5"/>
      <c r="G212" s="5"/>
      <c r="H212" s="5"/>
      <c r="O212" s="3"/>
      <c r="P212" s="66"/>
      <c r="Q212" s="65"/>
      <c r="R212" s="65"/>
      <c r="S212" s="65"/>
      <c r="T212" s="65"/>
      <c r="U212" s="65"/>
      <c r="V212" s="65"/>
      <c r="W212" s="65"/>
      <c r="X212" s="3"/>
    </row>
    <row r="213" spans="4:24" s="1" customFormat="1">
      <c r="D213" s="5"/>
      <c r="E213" s="5"/>
      <c r="F213" s="5"/>
      <c r="G213" s="5"/>
      <c r="H213" s="5"/>
      <c r="O213" s="3"/>
      <c r="P213" s="65"/>
      <c r="Q213" s="65"/>
      <c r="R213" s="65"/>
      <c r="S213" s="65"/>
      <c r="T213" s="65"/>
      <c r="U213" s="65"/>
      <c r="V213" s="65"/>
      <c r="W213" s="65"/>
      <c r="X213" s="3"/>
    </row>
    <row r="214" spans="4:24" s="1" customFormat="1">
      <c r="D214" s="5"/>
      <c r="E214" s="5"/>
      <c r="F214" s="5"/>
      <c r="G214" s="5"/>
      <c r="H214" s="5"/>
      <c r="O214" s="3"/>
      <c r="P214" s="66"/>
      <c r="Q214" s="65"/>
      <c r="R214" s="65"/>
      <c r="S214" s="65"/>
      <c r="T214" s="65"/>
      <c r="U214" s="65"/>
      <c r="V214" s="65"/>
      <c r="W214" s="65"/>
      <c r="X214" s="3"/>
    </row>
    <row r="215" spans="4:24" s="1" customFormat="1">
      <c r="D215" s="5"/>
      <c r="E215" s="5"/>
      <c r="F215" s="5"/>
      <c r="G215" s="5"/>
      <c r="H215" s="5"/>
      <c r="O215" s="3"/>
      <c r="P215" s="65"/>
      <c r="Q215" s="65"/>
      <c r="R215" s="65"/>
      <c r="S215" s="65"/>
      <c r="T215" s="65"/>
      <c r="U215" s="65"/>
      <c r="V215" s="65"/>
      <c r="W215" s="65"/>
      <c r="X215" s="3"/>
    </row>
    <row r="216" spans="4:24" s="1" customFormat="1">
      <c r="D216" s="5"/>
      <c r="E216" s="5"/>
      <c r="F216" s="5"/>
      <c r="G216" s="5"/>
      <c r="H216" s="5"/>
      <c r="O216" s="3"/>
      <c r="P216" s="66"/>
      <c r="Q216" s="65"/>
      <c r="R216" s="65"/>
      <c r="S216" s="65"/>
      <c r="T216" s="65"/>
      <c r="U216" s="65"/>
      <c r="V216" s="65"/>
      <c r="W216" s="65"/>
      <c r="X216" s="3"/>
    </row>
    <row r="217" spans="4:24" s="1" customFormat="1">
      <c r="D217" s="5"/>
      <c r="E217" s="5"/>
      <c r="F217" s="5"/>
      <c r="G217" s="5"/>
      <c r="H217" s="5"/>
      <c r="O217" s="3"/>
      <c r="P217" s="65"/>
      <c r="Q217" s="65"/>
      <c r="R217" s="65"/>
      <c r="S217" s="65"/>
      <c r="T217" s="65"/>
      <c r="U217" s="65"/>
      <c r="V217" s="65"/>
      <c r="W217" s="65"/>
      <c r="X217" s="3"/>
    </row>
    <row r="218" spans="4:24" s="1" customFormat="1">
      <c r="D218" s="5"/>
      <c r="E218" s="5"/>
      <c r="F218" s="5"/>
      <c r="G218" s="5"/>
      <c r="H218" s="5"/>
      <c r="O218" s="3"/>
      <c r="P218" s="66"/>
      <c r="Q218" s="65"/>
      <c r="R218" s="65"/>
      <c r="S218" s="65"/>
      <c r="T218" s="65"/>
      <c r="U218" s="65"/>
      <c r="V218" s="65"/>
      <c r="W218" s="65"/>
      <c r="X218" s="3"/>
    </row>
    <row r="219" spans="4:24" s="1" customFormat="1">
      <c r="D219" s="5"/>
      <c r="E219" s="5"/>
      <c r="F219" s="5"/>
      <c r="G219" s="5"/>
      <c r="H219" s="5"/>
      <c r="O219" s="3"/>
      <c r="P219" s="65"/>
      <c r="Q219" s="65"/>
      <c r="R219" s="65"/>
      <c r="S219" s="65"/>
      <c r="T219" s="65"/>
      <c r="U219" s="65"/>
      <c r="V219" s="65"/>
      <c r="W219" s="65"/>
      <c r="X219" s="3"/>
    </row>
    <row r="220" spans="4:24" s="1" customFormat="1">
      <c r="D220" s="5"/>
      <c r="E220" s="5"/>
      <c r="F220" s="5"/>
      <c r="G220" s="5"/>
      <c r="H220" s="5"/>
      <c r="O220" s="3"/>
      <c r="P220" s="66"/>
      <c r="Q220" s="65"/>
      <c r="R220" s="65"/>
      <c r="S220" s="65"/>
      <c r="T220" s="65"/>
      <c r="U220" s="65"/>
      <c r="V220" s="65"/>
      <c r="W220" s="65"/>
      <c r="X220" s="3"/>
    </row>
    <row r="221" spans="4:24" s="1" customFormat="1">
      <c r="D221" s="5"/>
      <c r="E221" s="5"/>
      <c r="F221" s="5"/>
      <c r="G221" s="5"/>
      <c r="H221" s="5"/>
      <c r="O221" s="3"/>
      <c r="P221" s="65"/>
      <c r="Q221" s="65"/>
      <c r="R221" s="65"/>
      <c r="S221" s="65"/>
      <c r="T221" s="65"/>
      <c r="U221" s="65"/>
      <c r="V221" s="65"/>
      <c r="W221" s="65"/>
      <c r="X221" s="3"/>
    </row>
    <row r="222" spans="4:24" s="1" customFormat="1">
      <c r="D222" s="5"/>
      <c r="E222" s="5"/>
      <c r="F222" s="5"/>
      <c r="G222" s="5"/>
      <c r="H222" s="5"/>
      <c r="O222" s="3"/>
      <c r="P222" s="66"/>
      <c r="Q222" s="65"/>
      <c r="R222" s="65"/>
      <c r="S222" s="65"/>
      <c r="T222" s="65"/>
      <c r="U222" s="65"/>
      <c r="V222" s="65"/>
      <c r="W222" s="65"/>
      <c r="X222" s="3"/>
    </row>
    <row r="223" spans="4:24" s="1" customFormat="1">
      <c r="D223" s="5"/>
      <c r="E223" s="5"/>
      <c r="F223" s="5"/>
      <c r="G223" s="5"/>
      <c r="H223" s="5"/>
      <c r="O223" s="3"/>
      <c r="P223" s="65"/>
      <c r="Q223" s="65"/>
      <c r="R223" s="65"/>
      <c r="S223" s="65"/>
      <c r="T223" s="65"/>
      <c r="U223" s="65"/>
      <c r="V223" s="65"/>
      <c r="W223" s="65"/>
      <c r="X223" s="3"/>
    </row>
    <row r="224" spans="4:24" s="1" customFormat="1">
      <c r="D224" s="5"/>
      <c r="E224" s="5"/>
      <c r="F224" s="5"/>
      <c r="G224" s="5"/>
      <c r="H224" s="5"/>
      <c r="O224" s="3"/>
      <c r="P224" s="66"/>
      <c r="Q224" s="65"/>
      <c r="R224" s="65"/>
      <c r="S224" s="65"/>
      <c r="T224" s="65"/>
      <c r="U224" s="65"/>
      <c r="V224" s="65"/>
      <c r="W224" s="65"/>
      <c r="X224" s="3"/>
    </row>
    <row r="225" spans="4:24" s="1" customFormat="1">
      <c r="D225" s="5"/>
      <c r="E225" s="5"/>
      <c r="F225" s="5"/>
      <c r="G225" s="5"/>
      <c r="H225" s="5"/>
      <c r="O225" s="3"/>
      <c r="P225" s="65"/>
      <c r="Q225" s="65"/>
      <c r="R225" s="65"/>
      <c r="S225" s="65"/>
      <c r="T225" s="65"/>
      <c r="U225" s="65"/>
      <c r="V225" s="65"/>
      <c r="W225" s="65"/>
      <c r="X225" s="3"/>
    </row>
    <row r="226" spans="4:24" s="1" customFormat="1">
      <c r="D226" s="5"/>
      <c r="E226" s="5"/>
      <c r="F226" s="5"/>
      <c r="G226" s="5"/>
      <c r="H226" s="5"/>
      <c r="O226" s="3"/>
      <c r="P226" s="66"/>
      <c r="Q226" s="65"/>
      <c r="R226" s="65"/>
      <c r="S226" s="65"/>
      <c r="T226" s="65"/>
      <c r="U226" s="65"/>
      <c r="V226" s="65"/>
      <c r="W226" s="65"/>
      <c r="X226" s="3"/>
    </row>
    <row r="227" spans="4:24" s="1" customFormat="1">
      <c r="D227" s="5"/>
      <c r="E227" s="5"/>
      <c r="F227" s="5"/>
      <c r="G227" s="5"/>
      <c r="H227" s="5"/>
      <c r="O227" s="3"/>
      <c r="P227" s="65"/>
      <c r="Q227" s="65"/>
      <c r="R227" s="65"/>
      <c r="S227" s="65"/>
      <c r="T227" s="65"/>
      <c r="U227" s="65"/>
      <c r="V227" s="65"/>
      <c r="W227" s="65"/>
      <c r="X227" s="3"/>
    </row>
    <row r="228" spans="4:24" s="1" customFormat="1">
      <c r="D228" s="5"/>
      <c r="E228" s="5"/>
      <c r="F228" s="5"/>
      <c r="G228" s="5"/>
      <c r="H228" s="5"/>
      <c r="O228" s="3"/>
      <c r="P228" s="66"/>
      <c r="Q228" s="65"/>
      <c r="R228" s="65"/>
      <c r="S228" s="65"/>
      <c r="T228" s="65"/>
      <c r="U228" s="65"/>
      <c r="V228" s="65"/>
      <c r="W228" s="65"/>
      <c r="X228" s="3"/>
    </row>
    <row r="229" spans="4:24" s="1" customFormat="1">
      <c r="D229" s="5"/>
      <c r="E229" s="5"/>
      <c r="F229" s="5"/>
      <c r="G229" s="5"/>
      <c r="H229" s="5"/>
      <c r="O229" s="3"/>
      <c r="P229" s="65"/>
      <c r="Q229" s="65"/>
      <c r="R229" s="65"/>
      <c r="S229" s="65"/>
      <c r="T229" s="65"/>
      <c r="U229" s="65"/>
      <c r="V229" s="65"/>
      <c r="W229" s="65"/>
      <c r="X229" s="3"/>
    </row>
    <row r="230" spans="4:24" s="1" customFormat="1">
      <c r="D230" s="5"/>
      <c r="E230" s="5"/>
      <c r="F230" s="5"/>
      <c r="G230" s="5"/>
      <c r="H230" s="5"/>
      <c r="O230" s="3"/>
      <c r="P230" s="66"/>
      <c r="Q230" s="65"/>
      <c r="R230" s="65"/>
      <c r="S230" s="65"/>
      <c r="T230" s="65"/>
      <c r="U230" s="65"/>
      <c r="V230" s="65"/>
      <c r="W230" s="65"/>
      <c r="X230" s="3"/>
    </row>
    <row r="231" spans="4:24" s="1" customFormat="1">
      <c r="D231" s="5"/>
      <c r="E231" s="5"/>
      <c r="F231" s="5"/>
      <c r="G231" s="5"/>
      <c r="H231" s="5"/>
      <c r="O231" s="3"/>
      <c r="P231" s="65"/>
      <c r="Q231" s="65"/>
      <c r="R231" s="65"/>
      <c r="S231" s="65"/>
      <c r="T231" s="65"/>
      <c r="U231" s="65"/>
      <c r="V231" s="65"/>
      <c r="W231" s="65"/>
      <c r="X231" s="3"/>
    </row>
    <row r="232" spans="4:24" s="1" customFormat="1">
      <c r="D232" s="5"/>
      <c r="E232" s="5"/>
      <c r="F232" s="5"/>
      <c r="G232" s="5"/>
      <c r="H232" s="5"/>
      <c r="O232" s="3"/>
      <c r="P232" s="66"/>
      <c r="Q232" s="65"/>
      <c r="R232" s="65"/>
      <c r="S232" s="65"/>
      <c r="T232" s="65"/>
      <c r="U232" s="65"/>
      <c r="V232" s="65"/>
      <c r="W232" s="65"/>
      <c r="X232" s="3"/>
    </row>
    <row r="233" spans="4:24" s="1" customFormat="1">
      <c r="D233" s="5"/>
      <c r="E233" s="5"/>
      <c r="F233" s="5"/>
      <c r="G233" s="5"/>
      <c r="H233" s="5"/>
      <c r="O233" s="3"/>
      <c r="P233" s="65"/>
      <c r="Q233" s="65"/>
      <c r="R233" s="65"/>
      <c r="S233" s="65"/>
      <c r="T233" s="65"/>
      <c r="U233" s="65"/>
      <c r="V233" s="65"/>
      <c r="W233" s="65"/>
      <c r="X233" s="3"/>
    </row>
    <row r="234" spans="4:24" s="1" customFormat="1">
      <c r="D234" s="5"/>
      <c r="E234" s="5"/>
      <c r="F234" s="5"/>
      <c r="G234" s="5"/>
      <c r="H234" s="5"/>
      <c r="O234" s="3"/>
      <c r="P234" s="66"/>
      <c r="Q234" s="65"/>
      <c r="R234" s="65"/>
      <c r="S234" s="65"/>
      <c r="T234" s="65"/>
      <c r="U234" s="65"/>
      <c r="V234" s="65"/>
      <c r="W234" s="65"/>
      <c r="X234" s="3"/>
    </row>
    <row r="235" spans="4:24" s="1" customFormat="1">
      <c r="D235" s="5"/>
      <c r="E235" s="5"/>
      <c r="F235" s="5"/>
      <c r="G235" s="5"/>
      <c r="H235" s="5"/>
      <c r="O235" s="3"/>
      <c r="P235" s="65"/>
      <c r="Q235" s="65"/>
      <c r="R235" s="65"/>
      <c r="S235" s="65"/>
      <c r="T235" s="65"/>
      <c r="U235" s="65"/>
      <c r="V235" s="65"/>
      <c r="W235" s="65"/>
      <c r="X235" s="3"/>
    </row>
    <row r="236" spans="4:24" s="1" customFormat="1">
      <c r="D236" s="5"/>
      <c r="E236" s="5"/>
      <c r="F236" s="5"/>
      <c r="G236" s="5"/>
      <c r="H236" s="5"/>
      <c r="O236" s="3"/>
      <c r="P236" s="66"/>
      <c r="Q236" s="65"/>
      <c r="R236" s="65"/>
      <c r="S236" s="65"/>
      <c r="T236" s="65"/>
      <c r="U236" s="65"/>
      <c r="V236" s="65"/>
      <c r="W236" s="65"/>
      <c r="X236" s="3"/>
    </row>
    <row r="237" spans="4:24" s="1" customFormat="1">
      <c r="D237" s="5"/>
      <c r="E237" s="5"/>
      <c r="F237" s="5"/>
      <c r="G237" s="5"/>
      <c r="H237" s="5"/>
      <c r="O237" s="3"/>
      <c r="P237" s="65"/>
      <c r="Q237" s="65"/>
      <c r="R237" s="65"/>
      <c r="S237" s="65"/>
      <c r="T237" s="65"/>
      <c r="U237" s="65"/>
      <c r="V237" s="65"/>
      <c r="W237" s="65"/>
      <c r="X237" s="3"/>
    </row>
    <row r="238" spans="4:24" s="1" customFormat="1">
      <c r="D238" s="5"/>
      <c r="E238" s="5"/>
      <c r="F238" s="5"/>
      <c r="G238" s="5"/>
      <c r="H238" s="5"/>
      <c r="O238" s="3"/>
      <c r="P238" s="66"/>
      <c r="Q238" s="65"/>
      <c r="R238" s="65"/>
      <c r="S238" s="65"/>
      <c r="T238" s="65"/>
      <c r="U238" s="65"/>
      <c r="V238" s="65"/>
      <c r="W238" s="65"/>
      <c r="X238" s="3"/>
    </row>
    <row r="239" spans="4:24" s="1" customFormat="1">
      <c r="D239" s="5"/>
      <c r="E239" s="5"/>
      <c r="F239" s="5"/>
      <c r="G239" s="5"/>
      <c r="H239" s="5"/>
      <c r="O239" s="3"/>
      <c r="P239" s="65"/>
      <c r="Q239" s="65"/>
      <c r="R239" s="65"/>
      <c r="S239" s="65"/>
      <c r="T239" s="65"/>
      <c r="U239" s="65"/>
      <c r="V239" s="65"/>
      <c r="W239" s="65"/>
      <c r="X239" s="3"/>
    </row>
    <row r="240" spans="4:24" s="1" customFormat="1">
      <c r="D240" s="5"/>
      <c r="E240" s="5"/>
      <c r="F240" s="5"/>
      <c r="G240" s="5"/>
      <c r="H240" s="5"/>
      <c r="O240" s="3"/>
      <c r="P240" s="66"/>
      <c r="Q240" s="65"/>
      <c r="R240" s="65"/>
      <c r="S240" s="65"/>
      <c r="T240" s="65"/>
      <c r="U240" s="65"/>
      <c r="V240" s="65"/>
      <c r="W240" s="65"/>
      <c r="X240" s="3"/>
    </row>
    <row r="241" spans="4:24" s="1" customFormat="1">
      <c r="D241" s="5"/>
      <c r="E241" s="5"/>
      <c r="F241" s="5"/>
      <c r="G241" s="5"/>
      <c r="H241" s="5"/>
      <c r="O241" s="3"/>
      <c r="P241" s="65"/>
      <c r="Q241" s="65"/>
      <c r="R241" s="65"/>
      <c r="S241" s="65"/>
      <c r="T241" s="65"/>
      <c r="U241" s="65"/>
      <c r="V241" s="65"/>
      <c r="W241" s="65"/>
      <c r="X241" s="3"/>
    </row>
    <row r="242" spans="4:24" s="1" customFormat="1">
      <c r="D242" s="5"/>
      <c r="E242" s="5"/>
      <c r="F242" s="5"/>
      <c r="G242" s="5"/>
      <c r="H242" s="5"/>
      <c r="O242" s="3"/>
      <c r="P242" s="66"/>
      <c r="Q242" s="65"/>
      <c r="R242" s="65"/>
      <c r="S242" s="65"/>
      <c r="T242" s="65"/>
      <c r="U242" s="65"/>
      <c r="V242" s="65"/>
      <c r="W242" s="65"/>
      <c r="X242" s="3"/>
    </row>
    <row r="243" spans="4:24" s="1" customFormat="1">
      <c r="D243" s="5"/>
      <c r="E243" s="5"/>
      <c r="F243" s="5"/>
      <c r="G243" s="5"/>
      <c r="H243" s="5"/>
      <c r="O243" s="3"/>
      <c r="P243" s="65"/>
      <c r="Q243" s="65"/>
      <c r="R243" s="65"/>
      <c r="S243" s="65"/>
      <c r="T243" s="65"/>
      <c r="U243" s="65"/>
      <c r="V243" s="65"/>
      <c r="W243" s="65"/>
      <c r="X243" s="3"/>
    </row>
    <row r="244" spans="4:24" s="1" customFormat="1">
      <c r="D244" s="5"/>
      <c r="E244" s="5"/>
      <c r="F244" s="5"/>
      <c r="G244" s="5"/>
      <c r="H244" s="5"/>
      <c r="O244" s="3"/>
      <c r="P244" s="66"/>
      <c r="Q244" s="65"/>
      <c r="R244" s="65"/>
      <c r="S244" s="65"/>
      <c r="T244" s="65"/>
      <c r="U244" s="65"/>
      <c r="V244" s="65"/>
      <c r="W244" s="65"/>
      <c r="X244" s="3"/>
    </row>
    <row r="245" spans="4:24" s="1" customFormat="1">
      <c r="D245" s="5"/>
      <c r="E245" s="5"/>
      <c r="F245" s="5"/>
      <c r="G245" s="5"/>
      <c r="H245" s="5"/>
      <c r="O245" s="3"/>
      <c r="P245" s="65"/>
      <c r="Q245" s="65"/>
      <c r="R245" s="65"/>
      <c r="S245" s="65"/>
      <c r="T245" s="65"/>
      <c r="U245" s="65"/>
      <c r="V245" s="65"/>
      <c r="W245" s="65"/>
      <c r="X245" s="3"/>
    </row>
    <row r="246" spans="4:24" s="1" customFormat="1">
      <c r="D246" s="5"/>
      <c r="E246" s="5"/>
      <c r="F246" s="5"/>
      <c r="G246" s="5"/>
      <c r="H246" s="5"/>
      <c r="O246" s="3"/>
      <c r="P246" s="66"/>
      <c r="Q246" s="65"/>
      <c r="R246" s="65"/>
      <c r="S246" s="65"/>
      <c r="T246" s="65"/>
      <c r="U246" s="65"/>
      <c r="V246" s="65"/>
      <c r="W246" s="65"/>
      <c r="X246" s="3"/>
    </row>
    <row r="247" spans="4:24" s="1" customFormat="1">
      <c r="D247" s="5"/>
      <c r="E247" s="5"/>
      <c r="F247" s="5"/>
      <c r="G247" s="5"/>
      <c r="H247" s="5"/>
      <c r="O247" s="3"/>
      <c r="P247" s="65"/>
      <c r="Q247" s="65"/>
      <c r="R247" s="65"/>
      <c r="S247" s="65"/>
      <c r="T247" s="65"/>
      <c r="U247" s="65"/>
      <c r="V247" s="65"/>
      <c r="W247" s="65"/>
      <c r="X247" s="3"/>
    </row>
    <row r="248" spans="4:24" s="1" customFormat="1">
      <c r="D248" s="5"/>
      <c r="E248" s="5"/>
      <c r="F248" s="5"/>
      <c r="G248" s="5"/>
      <c r="H248" s="5"/>
      <c r="O248" s="3"/>
      <c r="P248" s="66"/>
      <c r="Q248" s="65"/>
      <c r="R248" s="65"/>
      <c r="S248" s="65"/>
      <c r="T248" s="65"/>
      <c r="U248" s="65"/>
      <c r="V248" s="65"/>
      <c r="W248" s="65"/>
      <c r="X248" s="3"/>
    </row>
    <row r="249" spans="4:24" s="1" customFormat="1">
      <c r="D249" s="5"/>
      <c r="E249" s="5"/>
      <c r="F249" s="5"/>
      <c r="G249" s="5"/>
      <c r="H249" s="5"/>
      <c r="O249" s="3"/>
      <c r="P249" s="65"/>
      <c r="Q249" s="65"/>
      <c r="R249" s="65"/>
      <c r="S249" s="65"/>
      <c r="T249" s="65"/>
      <c r="U249" s="65"/>
      <c r="V249" s="65"/>
      <c r="W249" s="65"/>
      <c r="X249" s="3"/>
    </row>
    <row r="250" spans="4:24" s="1" customFormat="1">
      <c r="D250" s="5"/>
      <c r="E250" s="5"/>
      <c r="F250" s="5"/>
      <c r="G250" s="5"/>
      <c r="H250" s="5"/>
      <c r="O250" s="3"/>
      <c r="P250" s="66"/>
      <c r="Q250" s="65"/>
      <c r="R250" s="65"/>
      <c r="S250" s="65"/>
      <c r="T250" s="65"/>
      <c r="U250" s="65"/>
      <c r="V250" s="65"/>
      <c r="W250" s="65"/>
      <c r="X250" s="3"/>
    </row>
    <row r="251" spans="4:24" s="1" customFormat="1">
      <c r="D251" s="5"/>
      <c r="E251" s="5"/>
      <c r="F251" s="5"/>
      <c r="G251" s="5"/>
      <c r="H251" s="5"/>
      <c r="O251" s="3"/>
      <c r="P251" s="65"/>
      <c r="Q251" s="65"/>
      <c r="R251" s="65"/>
      <c r="S251" s="65"/>
      <c r="T251" s="65"/>
      <c r="U251" s="65"/>
      <c r="V251" s="65"/>
      <c r="W251" s="65"/>
      <c r="X251" s="3"/>
    </row>
    <row r="252" spans="4:24" s="1" customFormat="1">
      <c r="D252" s="5"/>
      <c r="E252" s="5"/>
      <c r="F252" s="5"/>
      <c r="G252" s="5"/>
      <c r="H252" s="5"/>
      <c r="O252" s="3"/>
      <c r="P252" s="66"/>
      <c r="Q252" s="65"/>
      <c r="R252" s="65"/>
      <c r="S252" s="65"/>
      <c r="T252" s="65"/>
      <c r="U252" s="65"/>
      <c r="V252" s="65"/>
      <c r="W252" s="65"/>
      <c r="X252" s="3"/>
    </row>
    <row r="253" spans="4:24" s="1" customFormat="1">
      <c r="D253" s="5"/>
      <c r="E253" s="5"/>
      <c r="F253" s="5"/>
      <c r="G253" s="5"/>
      <c r="H253" s="5"/>
      <c r="O253" s="3"/>
      <c r="P253" s="65"/>
      <c r="Q253" s="65"/>
      <c r="R253" s="65"/>
      <c r="S253" s="65"/>
      <c r="T253" s="65"/>
      <c r="U253" s="65"/>
      <c r="V253" s="65"/>
      <c r="W253" s="65"/>
      <c r="X253" s="3"/>
    </row>
    <row r="254" spans="4:24" s="1" customFormat="1">
      <c r="D254" s="5"/>
      <c r="E254" s="5"/>
      <c r="F254" s="5"/>
      <c r="G254" s="5"/>
      <c r="H254" s="5"/>
      <c r="O254" s="3"/>
      <c r="P254" s="66"/>
      <c r="Q254" s="65"/>
      <c r="R254" s="65"/>
      <c r="S254" s="65"/>
      <c r="T254" s="65"/>
      <c r="U254" s="65"/>
      <c r="V254" s="65"/>
      <c r="W254" s="65"/>
      <c r="X254" s="3"/>
    </row>
    <row r="255" spans="4:24" s="1" customFormat="1">
      <c r="D255" s="5"/>
      <c r="E255" s="5"/>
      <c r="F255" s="5"/>
      <c r="G255" s="5"/>
      <c r="H255" s="5"/>
      <c r="O255" s="3"/>
      <c r="P255" s="65"/>
      <c r="Q255" s="65"/>
      <c r="R255" s="65"/>
      <c r="S255" s="65"/>
      <c r="T255" s="65"/>
      <c r="U255" s="65"/>
      <c r="V255" s="65"/>
      <c r="W255" s="65"/>
      <c r="X255" s="3"/>
    </row>
    <row r="256" spans="4:24" s="1" customFormat="1">
      <c r="D256" s="5"/>
      <c r="E256" s="5"/>
      <c r="F256" s="5"/>
      <c r="G256" s="5"/>
      <c r="H256" s="5"/>
      <c r="O256" s="3"/>
      <c r="P256" s="66"/>
      <c r="Q256" s="65"/>
      <c r="R256" s="65"/>
      <c r="S256" s="65"/>
      <c r="T256" s="65"/>
      <c r="U256" s="65"/>
      <c r="V256" s="65"/>
      <c r="W256" s="65"/>
      <c r="X256" s="3"/>
    </row>
    <row r="257" spans="4:24" s="1" customFormat="1">
      <c r="D257" s="5"/>
      <c r="E257" s="5"/>
      <c r="F257" s="5"/>
      <c r="G257" s="5"/>
      <c r="H257" s="5"/>
      <c r="O257" s="3"/>
      <c r="P257" s="65"/>
      <c r="Q257" s="65"/>
      <c r="R257" s="65"/>
      <c r="S257" s="65"/>
      <c r="T257" s="65"/>
      <c r="U257" s="65"/>
      <c r="V257" s="65"/>
      <c r="W257" s="65"/>
      <c r="X257" s="3"/>
    </row>
    <row r="258" spans="4:24" s="1" customFormat="1">
      <c r="D258" s="5"/>
      <c r="E258" s="5"/>
      <c r="F258" s="5"/>
      <c r="G258" s="5"/>
      <c r="H258" s="5"/>
      <c r="O258" s="3"/>
      <c r="P258" s="66"/>
      <c r="Q258" s="65"/>
      <c r="R258" s="65"/>
      <c r="S258" s="65"/>
      <c r="T258" s="65"/>
      <c r="U258" s="65"/>
      <c r="V258" s="65"/>
      <c r="W258" s="65"/>
      <c r="X258" s="3"/>
    </row>
    <row r="259" spans="4:24" s="1" customFormat="1">
      <c r="D259" s="5"/>
      <c r="E259" s="5"/>
      <c r="F259" s="5"/>
      <c r="G259" s="5"/>
      <c r="H259" s="5"/>
      <c r="O259" s="3"/>
      <c r="P259" s="65"/>
      <c r="Q259" s="65"/>
      <c r="R259" s="65"/>
      <c r="S259" s="65"/>
      <c r="T259" s="65"/>
      <c r="U259" s="65"/>
      <c r="V259" s="65"/>
      <c r="W259" s="65"/>
      <c r="X259" s="3"/>
    </row>
    <row r="260" spans="4:24" s="1" customFormat="1">
      <c r="D260" s="5"/>
      <c r="E260" s="5"/>
      <c r="F260" s="5"/>
      <c r="G260" s="5"/>
      <c r="H260" s="5"/>
      <c r="O260" s="3"/>
      <c r="P260" s="66"/>
      <c r="Q260" s="65"/>
      <c r="R260" s="65"/>
      <c r="S260" s="65"/>
      <c r="T260" s="65"/>
      <c r="U260" s="65"/>
      <c r="V260" s="65"/>
      <c r="W260" s="65"/>
      <c r="X260" s="3"/>
    </row>
    <row r="261" spans="4:24" s="1" customFormat="1">
      <c r="D261" s="5"/>
      <c r="E261" s="5"/>
      <c r="F261" s="5"/>
      <c r="G261" s="5"/>
      <c r="H261" s="5"/>
      <c r="O261" s="3"/>
      <c r="P261" s="65"/>
      <c r="Q261" s="65"/>
      <c r="R261" s="65"/>
      <c r="S261" s="65"/>
      <c r="T261" s="65"/>
      <c r="U261" s="65"/>
      <c r="V261" s="65"/>
      <c r="W261" s="65"/>
      <c r="X261" s="3"/>
    </row>
    <row r="262" spans="4:24" s="1" customFormat="1">
      <c r="D262" s="5"/>
      <c r="E262" s="5"/>
      <c r="F262" s="5"/>
      <c r="G262" s="5"/>
      <c r="H262" s="5"/>
      <c r="O262" s="3"/>
      <c r="P262" s="66"/>
      <c r="Q262" s="65"/>
      <c r="R262" s="65"/>
      <c r="S262" s="65"/>
      <c r="T262" s="65"/>
      <c r="U262" s="65"/>
      <c r="V262" s="65"/>
      <c r="W262" s="65"/>
      <c r="X262" s="3"/>
    </row>
    <row r="263" spans="4:24" s="1" customFormat="1">
      <c r="D263" s="5"/>
      <c r="E263" s="5"/>
      <c r="F263" s="5"/>
      <c r="G263" s="5"/>
      <c r="H263" s="5"/>
      <c r="O263" s="3"/>
      <c r="P263" s="65"/>
      <c r="Q263" s="65"/>
      <c r="R263" s="65"/>
      <c r="S263" s="65"/>
      <c r="T263" s="65"/>
      <c r="U263" s="65"/>
      <c r="V263" s="65"/>
      <c r="W263" s="65"/>
      <c r="X263" s="3"/>
    </row>
    <row r="264" spans="4:24" s="1" customFormat="1">
      <c r="D264" s="5"/>
      <c r="E264" s="5"/>
      <c r="F264" s="5"/>
      <c r="G264" s="5"/>
      <c r="H264" s="5"/>
      <c r="O264" s="3"/>
      <c r="P264" s="66"/>
      <c r="Q264" s="65"/>
      <c r="R264" s="65"/>
      <c r="S264" s="65"/>
      <c r="T264" s="65"/>
      <c r="U264" s="65"/>
      <c r="V264" s="65"/>
      <c r="W264" s="65"/>
      <c r="X264" s="3"/>
    </row>
    <row r="265" spans="4:24" s="1" customFormat="1">
      <c r="D265" s="5"/>
      <c r="E265" s="5"/>
      <c r="F265" s="5"/>
      <c r="G265" s="5"/>
      <c r="H265" s="5"/>
      <c r="O265" s="3"/>
      <c r="P265" s="65"/>
      <c r="Q265" s="65"/>
      <c r="R265" s="65"/>
      <c r="S265" s="65"/>
      <c r="T265" s="65"/>
      <c r="U265" s="65"/>
      <c r="V265" s="65"/>
      <c r="W265" s="65"/>
      <c r="X265" s="3"/>
    </row>
    <row r="266" spans="4:24" s="1" customFormat="1">
      <c r="D266" s="5"/>
      <c r="E266" s="5"/>
      <c r="F266" s="5"/>
      <c r="G266" s="5"/>
      <c r="H266" s="5"/>
      <c r="O266" s="3"/>
      <c r="P266" s="66"/>
      <c r="Q266" s="65"/>
      <c r="R266" s="65"/>
      <c r="S266" s="65"/>
      <c r="T266" s="65"/>
      <c r="U266" s="65"/>
      <c r="V266" s="65"/>
      <c r="W266" s="65"/>
      <c r="X266" s="3"/>
    </row>
    <row r="267" spans="4:24" s="1" customFormat="1">
      <c r="D267" s="5"/>
      <c r="E267" s="5"/>
      <c r="F267" s="5"/>
      <c r="G267" s="5"/>
      <c r="H267" s="5"/>
      <c r="O267" s="3"/>
      <c r="P267" s="65"/>
      <c r="Q267" s="65"/>
      <c r="R267" s="65"/>
      <c r="S267" s="65"/>
      <c r="T267" s="65"/>
      <c r="U267" s="65"/>
      <c r="V267" s="65"/>
      <c r="W267" s="65"/>
      <c r="X267" s="3"/>
    </row>
    <row r="268" spans="4:24" s="1" customFormat="1">
      <c r="D268" s="5"/>
      <c r="E268" s="5"/>
      <c r="F268" s="5"/>
      <c r="G268" s="5"/>
      <c r="H268" s="5"/>
      <c r="O268" s="3"/>
      <c r="P268" s="66"/>
      <c r="Q268" s="65"/>
      <c r="R268" s="65"/>
      <c r="S268" s="65"/>
      <c r="T268" s="65"/>
      <c r="U268" s="65"/>
      <c r="V268" s="65"/>
      <c r="W268" s="65"/>
      <c r="X268" s="3"/>
    </row>
    <row r="269" spans="4:24" s="1" customFormat="1">
      <c r="D269" s="5"/>
      <c r="E269" s="5"/>
      <c r="F269" s="5"/>
      <c r="G269" s="5"/>
      <c r="H269" s="5"/>
      <c r="O269" s="3"/>
      <c r="P269" s="65"/>
      <c r="Q269" s="65"/>
      <c r="R269" s="65"/>
      <c r="S269" s="65"/>
      <c r="T269" s="65"/>
      <c r="U269" s="65"/>
      <c r="V269" s="65"/>
      <c r="W269" s="65"/>
      <c r="X269" s="3"/>
    </row>
    <row r="270" spans="4:24" s="1" customFormat="1">
      <c r="D270" s="5"/>
      <c r="E270" s="5"/>
      <c r="F270" s="5"/>
      <c r="G270" s="5"/>
      <c r="H270" s="5"/>
      <c r="O270" s="3"/>
      <c r="P270" s="66"/>
      <c r="Q270" s="65"/>
      <c r="R270" s="65"/>
      <c r="S270" s="65"/>
      <c r="T270" s="65"/>
      <c r="U270" s="65"/>
      <c r="V270" s="65"/>
      <c r="W270" s="65"/>
      <c r="X270" s="3"/>
    </row>
    <row r="271" spans="4:24" s="1" customFormat="1">
      <c r="D271" s="5"/>
      <c r="E271" s="5"/>
      <c r="F271" s="5"/>
      <c r="G271" s="5"/>
      <c r="H271" s="5"/>
      <c r="O271" s="3"/>
      <c r="P271" s="65"/>
      <c r="Q271" s="65"/>
      <c r="R271" s="65"/>
      <c r="S271" s="65"/>
      <c r="T271" s="65"/>
      <c r="U271" s="65"/>
      <c r="V271" s="65"/>
      <c r="W271" s="65"/>
      <c r="X271" s="3"/>
    </row>
    <row r="272" spans="4:24" s="1" customFormat="1">
      <c r="D272" s="5"/>
      <c r="E272" s="5"/>
      <c r="F272" s="5"/>
      <c r="G272" s="5"/>
      <c r="H272" s="5"/>
      <c r="O272" s="3"/>
      <c r="P272" s="66"/>
      <c r="Q272" s="65"/>
      <c r="R272" s="65"/>
      <c r="S272" s="65"/>
      <c r="T272" s="65"/>
      <c r="U272" s="65"/>
      <c r="V272" s="65"/>
      <c r="W272" s="65"/>
      <c r="X272" s="3"/>
    </row>
    <row r="273" spans="4:24" s="1" customFormat="1">
      <c r="D273" s="5"/>
      <c r="E273" s="5"/>
      <c r="F273" s="5"/>
      <c r="G273" s="5"/>
      <c r="H273" s="5"/>
      <c r="O273" s="3"/>
      <c r="P273" s="65"/>
      <c r="Q273" s="65"/>
      <c r="R273" s="65"/>
      <c r="S273" s="65"/>
      <c r="T273" s="65"/>
      <c r="U273" s="65"/>
      <c r="V273" s="65"/>
      <c r="W273" s="65"/>
      <c r="X273" s="3"/>
    </row>
    <row r="274" spans="4:24" s="1" customFormat="1">
      <c r="D274" s="5"/>
      <c r="E274" s="5"/>
      <c r="F274" s="5"/>
      <c r="G274" s="5"/>
      <c r="H274" s="5"/>
      <c r="O274" s="3"/>
      <c r="P274" s="66"/>
      <c r="Q274" s="65"/>
      <c r="R274" s="65"/>
      <c r="S274" s="65"/>
      <c r="T274" s="65"/>
      <c r="U274" s="65"/>
      <c r="V274" s="65"/>
      <c r="W274" s="65"/>
      <c r="X274" s="3"/>
    </row>
    <row r="275" spans="4:24" s="1" customFormat="1">
      <c r="D275" s="5"/>
      <c r="E275" s="5"/>
      <c r="F275" s="5"/>
      <c r="G275" s="5"/>
      <c r="H275" s="5"/>
      <c r="O275" s="3"/>
      <c r="P275" s="65"/>
      <c r="Q275" s="65"/>
      <c r="R275" s="65"/>
      <c r="S275" s="65"/>
      <c r="T275" s="65"/>
      <c r="U275" s="65"/>
      <c r="V275" s="65"/>
      <c r="W275" s="65"/>
      <c r="X275" s="3"/>
    </row>
    <row r="276" spans="4:24" s="1" customFormat="1">
      <c r="D276" s="5"/>
      <c r="E276" s="5"/>
      <c r="F276" s="5"/>
      <c r="G276" s="5"/>
      <c r="H276" s="5"/>
      <c r="O276" s="3"/>
      <c r="P276" s="66"/>
      <c r="Q276" s="65"/>
      <c r="R276" s="65"/>
      <c r="S276" s="65"/>
      <c r="T276" s="65"/>
      <c r="U276" s="65"/>
      <c r="V276" s="65"/>
      <c r="W276" s="65"/>
      <c r="X276" s="3"/>
    </row>
    <row r="277" spans="4:24" s="1" customFormat="1">
      <c r="D277" s="5"/>
      <c r="E277" s="5"/>
      <c r="F277" s="5"/>
      <c r="G277" s="5"/>
      <c r="H277" s="5"/>
      <c r="O277" s="3"/>
      <c r="P277" s="65"/>
      <c r="Q277" s="65"/>
      <c r="R277" s="65"/>
      <c r="S277" s="65"/>
      <c r="T277" s="65"/>
      <c r="U277" s="65"/>
      <c r="V277" s="65"/>
      <c r="W277" s="65"/>
      <c r="X277" s="3"/>
    </row>
    <row r="278" spans="4:24" s="1" customFormat="1">
      <c r="D278" s="5"/>
      <c r="E278" s="5"/>
      <c r="F278" s="5"/>
      <c r="G278" s="5"/>
      <c r="H278" s="5"/>
      <c r="O278" s="3"/>
      <c r="P278" s="66"/>
      <c r="Q278" s="65"/>
      <c r="R278" s="65"/>
      <c r="S278" s="65"/>
      <c r="T278" s="65"/>
      <c r="U278" s="65"/>
      <c r="V278" s="65"/>
      <c r="W278" s="65"/>
      <c r="X278" s="3"/>
    </row>
    <row r="279" spans="4:24" s="1" customFormat="1">
      <c r="D279" s="5"/>
      <c r="E279" s="5"/>
      <c r="F279" s="5"/>
      <c r="G279" s="5"/>
      <c r="H279" s="5"/>
      <c r="O279" s="3"/>
      <c r="P279" s="65"/>
      <c r="Q279" s="65"/>
      <c r="R279" s="65"/>
      <c r="S279" s="65"/>
      <c r="T279" s="65"/>
      <c r="U279" s="65"/>
      <c r="V279" s="65"/>
      <c r="W279" s="65"/>
      <c r="X279" s="3"/>
    </row>
    <row r="280" spans="4:24" s="1" customFormat="1">
      <c r="D280" s="5"/>
      <c r="E280" s="5"/>
      <c r="F280" s="5"/>
      <c r="G280" s="5"/>
      <c r="H280" s="5"/>
      <c r="O280" s="3"/>
      <c r="P280" s="66"/>
      <c r="Q280" s="65"/>
      <c r="R280" s="65"/>
      <c r="S280" s="65"/>
      <c r="T280" s="65"/>
      <c r="U280" s="65"/>
      <c r="V280" s="65"/>
      <c r="W280" s="65"/>
      <c r="X280" s="3"/>
    </row>
    <row r="281" spans="4:24" s="1" customFormat="1">
      <c r="D281" s="5"/>
      <c r="E281" s="5"/>
      <c r="F281" s="5"/>
      <c r="G281" s="5"/>
      <c r="H281" s="5"/>
      <c r="O281" s="3"/>
      <c r="P281" s="65"/>
      <c r="Q281" s="65"/>
      <c r="R281" s="65"/>
      <c r="S281" s="65"/>
      <c r="T281" s="65"/>
      <c r="U281" s="65"/>
      <c r="V281" s="65"/>
      <c r="W281" s="65"/>
      <c r="X281" s="3"/>
    </row>
    <row r="282" spans="4:24" s="1" customFormat="1">
      <c r="D282" s="5"/>
      <c r="E282" s="5"/>
      <c r="F282" s="5"/>
      <c r="G282" s="5"/>
      <c r="H282" s="5"/>
      <c r="O282" s="3"/>
      <c r="P282" s="66"/>
      <c r="Q282" s="65"/>
      <c r="R282" s="65"/>
      <c r="S282" s="65"/>
      <c r="T282" s="65"/>
      <c r="U282" s="65"/>
      <c r="V282" s="65"/>
      <c r="W282" s="65"/>
      <c r="X282" s="3"/>
    </row>
    <row r="283" spans="4:24" s="1" customFormat="1">
      <c r="D283" s="5"/>
      <c r="E283" s="5"/>
      <c r="F283" s="5"/>
      <c r="G283" s="5"/>
      <c r="H283" s="5"/>
      <c r="O283" s="3"/>
      <c r="P283" s="65"/>
      <c r="Q283" s="65"/>
      <c r="R283" s="65"/>
      <c r="S283" s="65"/>
      <c r="T283" s="65"/>
      <c r="U283" s="65"/>
      <c r="V283" s="65"/>
      <c r="W283" s="65"/>
      <c r="X283" s="3"/>
    </row>
    <row r="284" spans="4:24" s="1" customFormat="1">
      <c r="D284" s="5"/>
      <c r="E284" s="5"/>
      <c r="F284" s="5"/>
      <c r="G284" s="5"/>
      <c r="H284" s="5"/>
      <c r="O284" s="3"/>
      <c r="P284" s="66"/>
      <c r="Q284" s="65"/>
      <c r="R284" s="65"/>
      <c r="S284" s="65"/>
      <c r="T284" s="65"/>
      <c r="U284" s="65"/>
      <c r="V284" s="65"/>
      <c r="W284" s="65"/>
      <c r="X284" s="3"/>
    </row>
    <row r="285" spans="4:24" s="1" customFormat="1">
      <c r="D285" s="5"/>
      <c r="E285" s="5"/>
      <c r="F285" s="5"/>
      <c r="G285" s="5"/>
      <c r="H285" s="5"/>
      <c r="O285" s="3"/>
      <c r="P285" s="65"/>
      <c r="Q285" s="65"/>
      <c r="R285" s="65"/>
      <c r="S285" s="65"/>
      <c r="T285" s="65"/>
      <c r="U285" s="65"/>
      <c r="V285" s="65"/>
      <c r="W285" s="65"/>
      <c r="X285" s="3"/>
    </row>
    <row r="286" spans="4:24" s="1" customFormat="1">
      <c r="D286" s="5"/>
      <c r="E286" s="5"/>
      <c r="F286" s="5"/>
      <c r="G286" s="5"/>
      <c r="H286" s="5"/>
      <c r="O286" s="3"/>
      <c r="P286" s="66"/>
      <c r="Q286" s="65"/>
      <c r="R286" s="65"/>
      <c r="S286" s="65"/>
      <c r="T286" s="65"/>
      <c r="U286" s="65"/>
      <c r="V286" s="65"/>
      <c r="W286" s="65"/>
      <c r="X286" s="3"/>
    </row>
    <row r="287" spans="4:24" s="1" customFormat="1">
      <c r="D287" s="5"/>
      <c r="E287" s="5"/>
      <c r="F287" s="5"/>
      <c r="G287" s="5"/>
      <c r="H287" s="5"/>
      <c r="O287" s="3"/>
      <c r="P287" s="65"/>
      <c r="Q287" s="65"/>
      <c r="R287" s="65"/>
      <c r="S287" s="65"/>
      <c r="T287" s="65"/>
      <c r="U287" s="65"/>
      <c r="V287" s="65"/>
      <c r="W287" s="65"/>
      <c r="X287" s="3"/>
    </row>
    <row r="288" spans="4:24" s="1" customFormat="1">
      <c r="D288" s="5"/>
      <c r="E288" s="5"/>
      <c r="F288" s="5"/>
      <c r="G288" s="5"/>
      <c r="H288" s="5"/>
      <c r="O288" s="3"/>
      <c r="P288" s="66"/>
      <c r="Q288" s="65"/>
      <c r="R288" s="65"/>
      <c r="S288" s="65"/>
      <c r="T288" s="65"/>
      <c r="U288" s="65"/>
      <c r="V288" s="65"/>
      <c r="W288" s="65"/>
      <c r="X288" s="3"/>
    </row>
    <row r="289" spans="4:24" s="1" customFormat="1">
      <c r="D289" s="5"/>
      <c r="E289" s="5"/>
      <c r="F289" s="5"/>
      <c r="G289" s="5"/>
      <c r="H289" s="5"/>
      <c r="O289" s="3"/>
      <c r="P289" s="65"/>
      <c r="Q289" s="65"/>
      <c r="R289" s="65"/>
      <c r="S289" s="65"/>
      <c r="T289" s="65"/>
      <c r="U289" s="65"/>
      <c r="V289" s="65"/>
      <c r="W289" s="65"/>
      <c r="X289" s="3"/>
    </row>
    <row r="290" spans="4:24" s="1" customFormat="1">
      <c r="D290" s="5"/>
      <c r="E290" s="5"/>
      <c r="F290" s="5"/>
      <c r="G290" s="5"/>
      <c r="H290" s="5"/>
      <c r="O290" s="3"/>
      <c r="P290" s="66"/>
      <c r="Q290" s="65"/>
      <c r="R290" s="65"/>
      <c r="S290" s="65"/>
      <c r="T290" s="65"/>
      <c r="U290" s="65"/>
      <c r="V290" s="65"/>
      <c r="W290" s="65"/>
      <c r="X290" s="3"/>
    </row>
    <row r="291" spans="4:24" s="1" customFormat="1">
      <c r="D291" s="5"/>
      <c r="E291" s="5"/>
      <c r="F291" s="5"/>
      <c r="G291" s="5"/>
      <c r="H291" s="5"/>
      <c r="O291" s="3"/>
      <c r="P291" s="65"/>
      <c r="Q291" s="65"/>
      <c r="R291" s="65"/>
      <c r="S291" s="65"/>
      <c r="T291" s="65"/>
      <c r="U291" s="65"/>
      <c r="V291" s="65"/>
      <c r="W291" s="65"/>
      <c r="X291" s="3"/>
    </row>
    <row r="292" spans="4:24" s="1" customFormat="1">
      <c r="D292" s="5"/>
      <c r="E292" s="5"/>
      <c r="F292" s="5"/>
      <c r="G292" s="5"/>
      <c r="H292" s="5"/>
      <c r="O292" s="3"/>
      <c r="P292" s="66"/>
      <c r="Q292" s="65"/>
      <c r="R292" s="65"/>
      <c r="S292" s="65"/>
      <c r="T292" s="65"/>
      <c r="U292" s="65"/>
      <c r="V292" s="65"/>
      <c r="W292" s="65"/>
      <c r="X292" s="3"/>
    </row>
    <row r="293" spans="4:24" s="1" customFormat="1">
      <c r="D293" s="5"/>
      <c r="E293" s="5"/>
      <c r="F293" s="5"/>
      <c r="G293" s="5"/>
      <c r="H293" s="5"/>
      <c r="O293" s="3"/>
      <c r="P293" s="65"/>
      <c r="Q293" s="65"/>
      <c r="R293" s="65"/>
      <c r="S293" s="65"/>
      <c r="T293" s="65"/>
      <c r="U293" s="65"/>
      <c r="V293" s="65"/>
      <c r="W293" s="65"/>
      <c r="X293" s="3"/>
    </row>
    <row r="294" spans="4:24" s="1" customFormat="1">
      <c r="D294" s="5"/>
      <c r="E294" s="5"/>
      <c r="F294" s="5"/>
      <c r="G294" s="5"/>
      <c r="H294" s="5"/>
      <c r="O294" s="3"/>
      <c r="P294" s="66"/>
      <c r="Q294" s="65"/>
      <c r="R294" s="65"/>
      <c r="S294" s="65"/>
      <c r="T294" s="65"/>
      <c r="U294" s="65"/>
      <c r="V294" s="65"/>
      <c r="W294" s="65"/>
      <c r="X294" s="3"/>
    </row>
    <row r="295" spans="4:24" s="1" customFormat="1">
      <c r="D295" s="5"/>
      <c r="E295" s="5"/>
      <c r="F295" s="5"/>
      <c r="G295" s="5"/>
      <c r="H295" s="5"/>
      <c r="O295" s="3"/>
      <c r="P295" s="65"/>
      <c r="Q295" s="65"/>
      <c r="R295" s="65"/>
      <c r="S295" s="65"/>
      <c r="T295" s="65"/>
      <c r="U295" s="65"/>
      <c r="V295" s="65"/>
      <c r="W295" s="65"/>
      <c r="X295" s="3"/>
    </row>
    <row r="296" spans="4:24" s="1" customFormat="1">
      <c r="D296" s="5"/>
      <c r="E296" s="5"/>
      <c r="F296" s="5"/>
      <c r="G296" s="5"/>
      <c r="H296" s="5"/>
      <c r="O296" s="3"/>
      <c r="P296" s="66"/>
      <c r="Q296" s="65"/>
      <c r="R296" s="65"/>
      <c r="S296" s="65"/>
      <c r="T296" s="65"/>
      <c r="U296" s="65"/>
      <c r="V296" s="65"/>
      <c r="W296" s="65"/>
      <c r="X296" s="3"/>
    </row>
    <row r="297" spans="4:24" s="1" customFormat="1">
      <c r="D297" s="5"/>
      <c r="E297" s="5"/>
      <c r="F297" s="5"/>
      <c r="G297" s="5"/>
      <c r="H297" s="5"/>
      <c r="O297" s="3"/>
      <c r="P297" s="65"/>
      <c r="Q297" s="65"/>
      <c r="R297" s="65"/>
      <c r="S297" s="65"/>
      <c r="T297" s="65"/>
      <c r="U297" s="65"/>
      <c r="V297" s="65"/>
      <c r="W297" s="65"/>
      <c r="X297" s="3"/>
    </row>
    <row r="298" spans="4:24" s="1" customFormat="1">
      <c r="D298" s="5"/>
      <c r="E298" s="5"/>
      <c r="F298" s="5"/>
      <c r="G298" s="5"/>
      <c r="H298" s="5"/>
      <c r="O298" s="3"/>
      <c r="P298" s="66"/>
      <c r="Q298" s="65"/>
      <c r="R298" s="65"/>
      <c r="S298" s="65"/>
      <c r="T298" s="65"/>
      <c r="U298" s="65"/>
      <c r="V298" s="65"/>
      <c r="W298" s="65"/>
      <c r="X298" s="3"/>
    </row>
    <row r="299" spans="4:24" s="1" customFormat="1">
      <c r="D299" s="5"/>
      <c r="E299" s="5"/>
      <c r="F299" s="5"/>
      <c r="G299" s="5"/>
      <c r="H299" s="5"/>
      <c r="O299" s="3"/>
      <c r="P299" s="65"/>
      <c r="Q299" s="65"/>
      <c r="R299" s="65"/>
      <c r="S299" s="65"/>
      <c r="T299" s="65"/>
      <c r="U299" s="65"/>
      <c r="V299" s="65"/>
      <c r="W299" s="65"/>
      <c r="X299" s="3"/>
    </row>
    <row r="300" spans="4:24" s="1" customFormat="1">
      <c r="D300" s="5"/>
      <c r="E300" s="5"/>
      <c r="F300" s="5"/>
      <c r="G300" s="5"/>
      <c r="H300" s="5"/>
      <c r="O300" s="3"/>
      <c r="P300" s="66"/>
      <c r="Q300" s="65"/>
      <c r="R300" s="65"/>
      <c r="S300" s="65"/>
      <c r="T300" s="65"/>
      <c r="U300" s="65"/>
      <c r="V300" s="65"/>
      <c r="W300" s="65"/>
      <c r="X300" s="3"/>
    </row>
    <row r="301" spans="4:24" s="1" customFormat="1">
      <c r="D301" s="5"/>
      <c r="E301" s="5"/>
      <c r="F301" s="5"/>
      <c r="G301" s="5"/>
      <c r="H301" s="5"/>
      <c r="O301" s="3"/>
      <c r="P301" s="65"/>
      <c r="Q301" s="65"/>
      <c r="R301" s="65"/>
      <c r="S301" s="65"/>
      <c r="T301" s="65"/>
      <c r="U301" s="65"/>
      <c r="V301" s="65"/>
      <c r="W301" s="65"/>
      <c r="X301" s="3"/>
    </row>
    <row r="302" spans="4:24" s="1" customFormat="1">
      <c r="D302" s="5"/>
      <c r="E302" s="5"/>
      <c r="F302" s="5"/>
      <c r="G302" s="5"/>
      <c r="H302" s="5"/>
      <c r="O302" s="3"/>
      <c r="P302" s="66"/>
      <c r="Q302" s="65"/>
      <c r="R302" s="65"/>
      <c r="S302" s="65"/>
      <c r="T302" s="65"/>
      <c r="U302" s="65"/>
      <c r="V302" s="65"/>
      <c r="W302" s="65"/>
      <c r="X302" s="3"/>
    </row>
    <row r="303" spans="4:24" s="1" customFormat="1">
      <c r="D303" s="5"/>
      <c r="E303" s="5"/>
      <c r="F303" s="5"/>
      <c r="G303" s="5"/>
      <c r="H303" s="5"/>
      <c r="O303" s="3"/>
      <c r="P303" s="65"/>
      <c r="Q303" s="65"/>
      <c r="R303" s="65"/>
      <c r="S303" s="65"/>
      <c r="T303" s="65"/>
      <c r="U303" s="65"/>
      <c r="V303" s="65"/>
      <c r="W303" s="65"/>
      <c r="X303" s="3"/>
    </row>
    <row r="304" spans="4:24" s="1" customFormat="1">
      <c r="D304" s="5"/>
      <c r="E304" s="5"/>
      <c r="F304" s="5"/>
      <c r="G304" s="5"/>
      <c r="H304" s="5"/>
      <c r="O304" s="3"/>
      <c r="P304" s="66"/>
      <c r="Q304" s="65"/>
      <c r="R304" s="65"/>
      <c r="S304" s="65"/>
      <c r="T304" s="65"/>
      <c r="U304" s="65"/>
      <c r="V304" s="65"/>
      <c r="W304" s="65"/>
      <c r="X304" s="3"/>
    </row>
    <row r="305" spans="4:24" s="1" customFormat="1">
      <c r="D305" s="5"/>
      <c r="E305" s="5"/>
      <c r="F305" s="5"/>
      <c r="G305" s="5"/>
      <c r="H305" s="5"/>
      <c r="O305" s="3"/>
      <c r="P305" s="65"/>
      <c r="Q305" s="65"/>
      <c r="R305" s="65"/>
      <c r="S305" s="65"/>
      <c r="T305" s="65"/>
      <c r="U305" s="65"/>
      <c r="V305" s="65"/>
      <c r="W305" s="65"/>
      <c r="X305" s="3"/>
    </row>
    <row r="306" spans="4:24" s="1" customFormat="1">
      <c r="D306" s="5"/>
      <c r="E306" s="5"/>
      <c r="F306" s="5"/>
      <c r="G306" s="5"/>
      <c r="H306" s="5"/>
      <c r="O306" s="3"/>
      <c r="P306" s="66"/>
      <c r="Q306" s="65"/>
      <c r="R306" s="65"/>
      <c r="S306" s="65"/>
      <c r="T306" s="65"/>
      <c r="U306" s="65"/>
      <c r="V306" s="65"/>
      <c r="W306" s="65"/>
      <c r="X306" s="3"/>
    </row>
    <row r="307" spans="4:24" s="1" customFormat="1">
      <c r="D307" s="5"/>
      <c r="E307" s="5"/>
      <c r="F307" s="5"/>
      <c r="G307" s="5"/>
      <c r="H307" s="5"/>
      <c r="O307" s="3"/>
      <c r="P307" s="65"/>
      <c r="Q307" s="65"/>
      <c r="R307" s="65"/>
      <c r="S307" s="65"/>
      <c r="T307" s="65"/>
      <c r="U307" s="65"/>
      <c r="V307" s="65"/>
      <c r="W307" s="65"/>
      <c r="X307" s="3"/>
    </row>
    <row r="308" spans="4:24" s="1" customFormat="1">
      <c r="D308" s="5"/>
      <c r="E308" s="5"/>
      <c r="F308" s="5"/>
      <c r="G308" s="5"/>
      <c r="H308" s="5"/>
      <c r="O308" s="3"/>
      <c r="P308" s="66"/>
      <c r="Q308" s="65"/>
      <c r="R308" s="65"/>
      <c r="S308" s="65"/>
      <c r="T308" s="65"/>
      <c r="U308" s="65"/>
      <c r="V308" s="65"/>
      <c r="W308" s="65"/>
      <c r="X308" s="3"/>
    </row>
    <row r="309" spans="4:24" s="1" customFormat="1">
      <c r="D309" s="5"/>
      <c r="E309" s="5"/>
      <c r="F309" s="5"/>
      <c r="G309" s="5"/>
      <c r="H309" s="5"/>
      <c r="O309" s="3"/>
      <c r="P309" s="65"/>
      <c r="Q309" s="65"/>
      <c r="R309" s="65"/>
      <c r="S309" s="65"/>
      <c r="T309" s="65"/>
      <c r="U309" s="65"/>
      <c r="V309" s="65"/>
      <c r="W309" s="65"/>
      <c r="X309" s="3"/>
    </row>
    <row r="310" spans="4:24" s="1" customFormat="1">
      <c r="D310" s="5"/>
      <c r="E310" s="5"/>
      <c r="F310" s="5"/>
      <c r="G310" s="5"/>
      <c r="H310" s="5"/>
      <c r="O310" s="3"/>
      <c r="P310" s="66"/>
      <c r="Q310" s="65"/>
      <c r="R310" s="65"/>
      <c r="S310" s="65"/>
      <c r="T310" s="65"/>
      <c r="U310" s="65"/>
      <c r="V310" s="65"/>
      <c r="W310" s="65"/>
      <c r="X310" s="3"/>
    </row>
    <row r="311" spans="4:24" s="1" customFormat="1">
      <c r="D311" s="5"/>
      <c r="E311" s="5"/>
      <c r="F311" s="5"/>
      <c r="G311" s="5"/>
      <c r="H311" s="5"/>
      <c r="O311" s="3"/>
      <c r="P311" s="65"/>
      <c r="Q311" s="65"/>
      <c r="R311" s="65"/>
      <c r="S311" s="65"/>
      <c r="T311" s="65"/>
      <c r="U311" s="65"/>
      <c r="V311" s="65"/>
      <c r="W311" s="65"/>
      <c r="X311" s="3"/>
    </row>
    <row r="312" spans="4:24" s="1" customFormat="1">
      <c r="D312" s="5"/>
      <c r="E312" s="5"/>
      <c r="F312" s="5"/>
      <c r="G312" s="5"/>
      <c r="H312" s="5"/>
      <c r="O312" s="3"/>
      <c r="P312" s="66"/>
      <c r="Q312" s="65"/>
      <c r="R312" s="65"/>
      <c r="S312" s="65"/>
      <c r="T312" s="65"/>
      <c r="U312" s="65"/>
      <c r="V312" s="65"/>
      <c r="W312" s="65"/>
      <c r="X312" s="3"/>
    </row>
    <row r="313" spans="4:24" s="1" customFormat="1">
      <c r="D313" s="5"/>
      <c r="E313" s="5"/>
      <c r="F313" s="5"/>
      <c r="G313" s="5"/>
      <c r="H313" s="5"/>
      <c r="O313" s="3"/>
      <c r="P313" s="65"/>
      <c r="Q313" s="65"/>
      <c r="R313" s="65"/>
      <c r="S313" s="65"/>
      <c r="T313" s="65"/>
      <c r="U313" s="65"/>
      <c r="V313" s="65"/>
      <c r="W313" s="65"/>
      <c r="X313" s="3"/>
    </row>
    <row r="314" spans="4:24" s="1" customFormat="1">
      <c r="D314" s="5"/>
      <c r="E314" s="5"/>
      <c r="F314" s="5"/>
      <c r="G314" s="5"/>
      <c r="H314" s="5"/>
      <c r="O314" s="3"/>
      <c r="P314" s="66"/>
      <c r="Q314" s="65"/>
      <c r="R314" s="65"/>
      <c r="S314" s="65"/>
      <c r="T314" s="65"/>
      <c r="U314" s="65"/>
      <c r="V314" s="65"/>
      <c r="W314" s="65"/>
      <c r="X314" s="3"/>
    </row>
    <row r="315" spans="4:24" s="1" customFormat="1">
      <c r="D315" s="5"/>
      <c r="E315" s="5"/>
      <c r="F315" s="5"/>
      <c r="G315" s="5"/>
      <c r="H315" s="5"/>
      <c r="O315" s="3"/>
      <c r="P315" s="65"/>
      <c r="Q315" s="65"/>
      <c r="R315" s="65"/>
      <c r="S315" s="65"/>
      <c r="T315" s="65"/>
      <c r="U315" s="65"/>
      <c r="V315" s="65"/>
      <c r="W315" s="65"/>
      <c r="X315" s="3"/>
    </row>
    <row r="316" spans="4:24" s="1" customFormat="1">
      <c r="D316" s="5"/>
      <c r="E316" s="5"/>
      <c r="F316" s="5"/>
      <c r="G316" s="5"/>
      <c r="H316" s="5"/>
      <c r="O316" s="3"/>
      <c r="P316" s="66"/>
      <c r="Q316" s="65"/>
      <c r="R316" s="65"/>
      <c r="S316" s="65"/>
      <c r="T316" s="65"/>
      <c r="U316" s="65"/>
      <c r="V316" s="65"/>
      <c r="W316" s="65"/>
      <c r="X316" s="3"/>
    </row>
    <row r="317" spans="4:24" s="1" customFormat="1">
      <c r="D317" s="5"/>
      <c r="E317" s="5"/>
      <c r="F317" s="5"/>
      <c r="G317" s="5"/>
      <c r="H317" s="5"/>
      <c r="O317" s="3"/>
      <c r="P317" s="65"/>
      <c r="Q317" s="65"/>
      <c r="R317" s="65"/>
      <c r="S317" s="65"/>
      <c r="T317" s="65"/>
      <c r="U317" s="65"/>
      <c r="V317" s="65"/>
      <c r="W317" s="65"/>
      <c r="X317" s="3"/>
    </row>
    <row r="318" spans="4:24" s="1" customFormat="1">
      <c r="D318" s="5"/>
      <c r="E318" s="5"/>
      <c r="F318" s="5"/>
      <c r="G318" s="5"/>
      <c r="H318" s="5"/>
      <c r="O318" s="3"/>
      <c r="P318" s="66"/>
      <c r="Q318" s="65"/>
      <c r="R318" s="65"/>
      <c r="S318" s="65"/>
      <c r="T318" s="65"/>
      <c r="U318" s="65"/>
      <c r="V318" s="65"/>
      <c r="W318" s="65"/>
      <c r="X318" s="3"/>
    </row>
    <row r="319" spans="4:24" s="1" customFormat="1">
      <c r="D319" s="5"/>
      <c r="E319" s="5"/>
      <c r="F319" s="5"/>
      <c r="G319" s="5"/>
      <c r="H319" s="5"/>
      <c r="O319" s="3"/>
      <c r="P319" s="65"/>
      <c r="Q319" s="65"/>
      <c r="R319" s="65"/>
      <c r="S319" s="65"/>
      <c r="T319" s="65"/>
      <c r="U319" s="65"/>
      <c r="V319" s="65"/>
      <c r="W319" s="65"/>
      <c r="X319" s="3"/>
    </row>
    <row r="320" spans="4:24" s="1" customFormat="1">
      <c r="D320" s="5"/>
      <c r="E320" s="5"/>
      <c r="F320" s="5"/>
      <c r="G320" s="5"/>
      <c r="H320" s="5"/>
      <c r="O320" s="3"/>
      <c r="P320" s="66"/>
      <c r="Q320" s="65"/>
      <c r="R320" s="65"/>
      <c r="S320" s="65"/>
      <c r="T320" s="65"/>
      <c r="U320" s="65"/>
      <c r="V320" s="65"/>
      <c r="W320" s="65"/>
      <c r="X320" s="3"/>
    </row>
    <row r="321" spans="4:24" s="1" customFormat="1">
      <c r="D321" s="5"/>
      <c r="E321" s="5"/>
      <c r="F321" s="5"/>
      <c r="G321" s="5"/>
      <c r="H321" s="5"/>
      <c r="O321" s="3"/>
      <c r="P321" s="65"/>
      <c r="Q321" s="65"/>
      <c r="R321" s="65"/>
      <c r="S321" s="65"/>
      <c r="T321" s="65"/>
      <c r="U321" s="65"/>
      <c r="V321" s="65"/>
      <c r="W321" s="65"/>
      <c r="X321" s="3"/>
    </row>
    <row r="322" spans="4:24" s="1" customFormat="1">
      <c r="D322" s="5"/>
      <c r="E322" s="5"/>
      <c r="F322" s="5"/>
      <c r="G322" s="5"/>
      <c r="H322" s="5"/>
      <c r="O322" s="3"/>
      <c r="P322" s="66"/>
      <c r="Q322" s="65"/>
      <c r="R322" s="65"/>
      <c r="S322" s="65"/>
      <c r="T322" s="65"/>
      <c r="U322" s="65"/>
      <c r="V322" s="65"/>
      <c r="W322" s="65"/>
      <c r="X322" s="3"/>
    </row>
    <row r="323" spans="4:24" s="1" customFormat="1">
      <c r="D323" s="5"/>
      <c r="E323" s="5"/>
      <c r="F323" s="5"/>
      <c r="G323" s="5"/>
      <c r="H323" s="5"/>
      <c r="O323" s="3"/>
      <c r="P323" s="65"/>
      <c r="Q323" s="65"/>
      <c r="R323" s="65"/>
      <c r="S323" s="65"/>
      <c r="T323" s="65"/>
      <c r="U323" s="65"/>
      <c r="V323" s="65"/>
      <c r="W323" s="65"/>
      <c r="X323" s="3"/>
    </row>
    <row r="324" spans="4:24" s="1" customFormat="1">
      <c r="D324" s="5"/>
      <c r="E324" s="5"/>
      <c r="F324" s="5"/>
      <c r="G324" s="5"/>
      <c r="H324" s="5"/>
      <c r="O324" s="3"/>
      <c r="P324" s="66"/>
      <c r="Q324" s="65"/>
      <c r="R324" s="65"/>
      <c r="S324" s="65"/>
      <c r="T324" s="65"/>
      <c r="U324" s="65"/>
      <c r="V324" s="65"/>
      <c r="W324" s="65"/>
      <c r="X324" s="3"/>
    </row>
    <row r="325" spans="4:24" s="1" customFormat="1">
      <c r="D325" s="5"/>
      <c r="E325" s="5"/>
      <c r="F325" s="5"/>
      <c r="G325" s="5"/>
      <c r="H325" s="5"/>
      <c r="O325" s="3"/>
      <c r="P325" s="65"/>
      <c r="Q325" s="65"/>
      <c r="R325" s="65"/>
      <c r="S325" s="65"/>
      <c r="T325" s="65"/>
      <c r="U325" s="65"/>
      <c r="V325" s="65"/>
      <c r="W325" s="65"/>
      <c r="X325" s="3"/>
    </row>
    <row r="326" spans="4:24" s="1" customFormat="1">
      <c r="D326" s="5"/>
      <c r="E326" s="5"/>
      <c r="F326" s="5"/>
      <c r="G326" s="5"/>
      <c r="H326" s="5"/>
      <c r="O326" s="3"/>
      <c r="P326" s="66"/>
      <c r="Q326" s="65"/>
      <c r="R326" s="65"/>
      <c r="S326" s="65"/>
      <c r="T326" s="65"/>
      <c r="U326" s="65"/>
      <c r="V326" s="65"/>
      <c r="W326" s="65"/>
      <c r="X326" s="3"/>
    </row>
    <row r="327" spans="4:24" s="1" customFormat="1">
      <c r="D327" s="5"/>
      <c r="E327" s="5"/>
      <c r="F327" s="5"/>
      <c r="G327" s="5"/>
      <c r="H327" s="5"/>
      <c r="O327" s="3"/>
      <c r="P327" s="65"/>
      <c r="Q327" s="65"/>
      <c r="R327" s="65"/>
      <c r="S327" s="65"/>
      <c r="T327" s="65"/>
      <c r="U327" s="65"/>
      <c r="V327" s="65"/>
      <c r="W327" s="65"/>
      <c r="X327" s="3"/>
    </row>
    <row r="328" spans="4:24" s="1" customFormat="1">
      <c r="D328" s="5"/>
      <c r="E328" s="5"/>
      <c r="F328" s="5"/>
      <c r="G328" s="5"/>
      <c r="H328" s="5"/>
      <c r="O328" s="3"/>
      <c r="P328" s="66"/>
      <c r="Q328" s="65"/>
      <c r="R328" s="65"/>
      <c r="S328" s="65"/>
      <c r="T328" s="65"/>
      <c r="U328" s="65"/>
      <c r="V328" s="65"/>
      <c r="W328" s="65"/>
      <c r="X328" s="3"/>
    </row>
    <row r="329" spans="4:24" s="1" customFormat="1">
      <c r="D329" s="5"/>
      <c r="E329" s="5"/>
      <c r="F329" s="5"/>
      <c r="G329" s="5"/>
      <c r="H329" s="5"/>
      <c r="O329" s="3"/>
      <c r="P329" s="65"/>
      <c r="Q329" s="65"/>
      <c r="R329" s="65"/>
      <c r="S329" s="65"/>
      <c r="T329" s="65"/>
      <c r="U329" s="65"/>
      <c r="V329" s="65"/>
      <c r="W329" s="65"/>
      <c r="X329" s="3"/>
    </row>
    <row r="330" spans="4:24" s="1" customFormat="1">
      <c r="D330" s="5"/>
      <c r="E330" s="5"/>
      <c r="F330" s="5"/>
      <c r="G330" s="5"/>
      <c r="H330" s="5"/>
      <c r="O330" s="3"/>
      <c r="P330" s="66"/>
      <c r="Q330" s="65"/>
      <c r="R330" s="65"/>
      <c r="S330" s="65"/>
      <c r="T330" s="65"/>
      <c r="U330" s="65"/>
      <c r="V330" s="65"/>
      <c r="W330" s="65"/>
      <c r="X330" s="3"/>
    </row>
    <row r="331" spans="4:24" s="1" customFormat="1">
      <c r="D331" s="5"/>
      <c r="E331" s="5"/>
      <c r="F331" s="5"/>
      <c r="G331" s="5"/>
      <c r="H331" s="5"/>
      <c r="O331" s="3"/>
      <c r="P331" s="65"/>
      <c r="Q331" s="65"/>
      <c r="R331" s="65"/>
      <c r="S331" s="65"/>
      <c r="T331" s="65"/>
      <c r="U331" s="65"/>
      <c r="V331" s="65"/>
      <c r="W331" s="65"/>
      <c r="X331" s="3"/>
    </row>
    <row r="332" spans="4:24" s="1" customFormat="1">
      <c r="D332" s="5"/>
      <c r="E332" s="5"/>
      <c r="F332" s="5"/>
      <c r="G332" s="5"/>
      <c r="H332" s="5"/>
      <c r="O332" s="3"/>
      <c r="P332" s="66"/>
      <c r="Q332" s="65"/>
      <c r="R332" s="65"/>
      <c r="S332" s="65"/>
      <c r="T332" s="65"/>
      <c r="U332" s="65"/>
      <c r="V332" s="65"/>
      <c r="W332" s="65"/>
      <c r="X332" s="3"/>
    </row>
    <row r="333" spans="4:24" s="1" customFormat="1">
      <c r="D333" s="5"/>
      <c r="E333" s="5"/>
      <c r="F333" s="5"/>
      <c r="G333" s="5"/>
      <c r="H333" s="5"/>
      <c r="O333" s="3"/>
      <c r="P333" s="65"/>
      <c r="Q333" s="65"/>
      <c r="R333" s="65"/>
      <c r="S333" s="65"/>
      <c r="T333" s="65"/>
      <c r="U333" s="65"/>
      <c r="V333" s="65"/>
      <c r="W333" s="65"/>
      <c r="X333" s="3"/>
    </row>
    <row r="334" spans="4:24" s="1" customFormat="1">
      <c r="D334" s="5"/>
      <c r="E334" s="5"/>
      <c r="F334" s="5"/>
      <c r="G334" s="5"/>
      <c r="H334" s="5"/>
      <c r="O334" s="3"/>
      <c r="P334" s="66"/>
      <c r="Q334" s="65"/>
      <c r="R334" s="65"/>
      <c r="S334" s="65"/>
      <c r="T334" s="65"/>
      <c r="U334" s="65"/>
      <c r="V334" s="65"/>
      <c r="W334" s="65"/>
      <c r="X334" s="3"/>
    </row>
    <row r="335" spans="4:24" s="1" customFormat="1">
      <c r="D335" s="5"/>
      <c r="E335" s="5"/>
      <c r="F335" s="5"/>
      <c r="G335" s="5"/>
      <c r="H335" s="5"/>
      <c r="O335" s="3"/>
      <c r="P335" s="65"/>
      <c r="Q335" s="65"/>
      <c r="R335" s="65"/>
      <c r="S335" s="65"/>
      <c r="T335" s="65"/>
      <c r="U335" s="65"/>
      <c r="V335" s="65"/>
      <c r="W335" s="65"/>
      <c r="X335" s="3"/>
    </row>
    <row r="336" spans="4:24" s="1" customFormat="1">
      <c r="D336" s="5"/>
      <c r="E336" s="5"/>
      <c r="F336" s="5"/>
      <c r="G336" s="5"/>
      <c r="H336" s="5"/>
      <c r="O336" s="3"/>
      <c r="P336" s="66"/>
      <c r="Q336" s="65"/>
      <c r="R336" s="65"/>
      <c r="S336" s="65"/>
      <c r="T336" s="65"/>
      <c r="U336" s="65"/>
      <c r="V336" s="65"/>
      <c r="W336" s="65"/>
      <c r="X336" s="3"/>
    </row>
    <row r="337" spans="4:24" s="1" customFormat="1">
      <c r="D337" s="5"/>
      <c r="E337" s="5"/>
      <c r="F337" s="5"/>
      <c r="G337" s="5"/>
      <c r="H337" s="5"/>
      <c r="O337" s="3"/>
      <c r="P337" s="65"/>
      <c r="Q337" s="65"/>
      <c r="R337" s="65"/>
      <c r="S337" s="65"/>
      <c r="T337" s="65"/>
      <c r="U337" s="65"/>
      <c r="V337" s="65"/>
      <c r="W337" s="65"/>
      <c r="X337" s="3"/>
    </row>
    <row r="338" spans="4:24" s="1" customFormat="1">
      <c r="D338" s="5"/>
      <c r="E338" s="5"/>
      <c r="F338" s="5"/>
      <c r="G338" s="5"/>
      <c r="H338" s="5"/>
      <c r="O338" s="3"/>
      <c r="P338" s="66"/>
      <c r="Q338" s="65"/>
      <c r="R338" s="65"/>
      <c r="S338" s="65"/>
      <c r="T338" s="65"/>
      <c r="U338" s="65"/>
      <c r="V338" s="65"/>
      <c r="W338" s="65"/>
      <c r="X338" s="3"/>
    </row>
    <row r="339" spans="4:24" s="1" customFormat="1">
      <c r="D339" s="5"/>
      <c r="E339" s="5"/>
      <c r="F339" s="5"/>
      <c r="G339" s="5"/>
      <c r="H339" s="5"/>
      <c r="O339" s="3"/>
      <c r="P339" s="65"/>
      <c r="Q339" s="65"/>
      <c r="R339" s="65"/>
      <c r="S339" s="65"/>
      <c r="T339" s="65"/>
      <c r="U339" s="65"/>
      <c r="V339" s="65"/>
      <c r="W339" s="65"/>
      <c r="X339" s="3"/>
    </row>
    <row r="340" spans="4:24" s="1" customFormat="1">
      <c r="D340" s="5"/>
      <c r="E340" s="5"/>
      <c r="F340" s="5"/>
      <c r="G340" s="5"/>
      <c r="H340" s="5"/>
      <c r="O340" s="3"/>
      <c r="P340" s="66"/>
      <c r="Q340" s="65"/>
      <c r="R340" s="65"/>
      <c r="S340" s="65"/>
      <c r="T340" s="65"/>
      <c r="U340" s="65"/>
      <c r="V340" s="65"/>
      <c r="W340" s="65"/>
      <c r="X340" s="3"/>
    </row>
    <row r="341" spans="4:24" s="1" customFormat="1">
      <c r="D341" s="5"/>
      <c r="E341" s="5"/>
      <c r="F341" s="5"/>
      <c r="G341" s="5"/>
      <c r="H341" s="5"/>
      <c r="O341" s="3"/>
      <c r="P341" s="65"/>
      <c r="Q341" s="65"/>
      <c r="R341" s="65"/>
      <c r="S341" s="65"/>
      <c r="T341" s="65"/>
      <c r="U341" s="65"/>
      <c r="V341" s="65"/>
      <c r="W341" s="65"/>
      <c r="X341" s="3"/>
    </row>
    <row r="342" spans="4:24" s="1" customFormat="1">
      <c r="D342" s="5"/>
      <c r="E342" s="5"/>
      <c r="F342" s="5"/>
      <c r="G342" s="5"/>
      <c r="H342" s="5"/>
      <c r="O342" s="3"/>
      <c r="P342" s="66"/>
      <c r="Q342" s="65"/>
      <c r="R342" s="65"/>
      <c r="S342" s="65"/>
      <c r="T342" s="65"/>
      <c r="U342" s="65"/>
      <c r="V342" s="65"/>
      <c r="W342" s="65"/>
      <c r="X342" s="3"/>
    </row>
    <row r="343" spans="4:24" s="1" customFormat="1">
      <c r="D343" s="5"/>
      <c r="E343" s="5"/>
      <c r="F343" s="5"/>
      <c r="G343" s="5"/>
      <c r="H343" s="5"/>
      <c r="O343" s="3"/>
      <c r="P343" s="65"/>
      <c r="Q343" s="65"/>
      <c r="R343" s="65"/>
      <c r="S343" s="65"/>
      <c r="T343" s="65"/>
      <c r="U343" s="65"/>
      <c r="V343" s="65"/>
      <c r="W343" s="65"/>
      <c r="X343" s="3"/>
    </row>
    <row r="344" spans="4:24" s="1" customFormat="1">
      <c r="D344" s="5"/>
      <c r="E344" s="5"/>
      <c r="F344" s="5"/>
      <c r="G344" s="5"/>
      <c r="H344" s="5"/>
      <c r="O344" s="3"/>
      <c r="P344" s="66"/>
      <c r="Q344" s="65"/>
      <c r="R344" s="65"/>
      <c r="S344" s="65"/>
      <c r="T344" s="65"/>
      <c r="U344" s="65"/>
      <c r="V344" s="65"/>
      <c r="W344" s="65"/>
      <c r="X344" s="3"/>
    </row>
    <row r="345" spans="4:24" s="1" customFormat="1">
      <c r="D345" s="5"/>
      <c r="E345" s="5"/>
      <c r="F345" s="5"/>
      <c r="G345" s="5"/>
      <c r="H345" s="5"/>
      <c r="O345" s="3"/>
      <c r="P345" s="65"/>
      <c r="Q345" s="65"/>
      <c r="R345" s="65"/>
      <c r="S345" s="65"/>
      <c r="T345" s="65"/>
      <c r="U345" s="65"/>
      <c r="V345" s="65"/>
      <c r="W345" s="65"/>
      <c r="X345" s="3"/>
    </row>
    <row r="346" spans="4:24" s="1" customFormat="1">
      <c r="D346" s="5"/>
      <c r="E346" s="5"/>
      <c r="F346" s="5"/>
      <c r="G346" s="5"/>
      <c r="H346" s="5"/>
      <c r="O346" s="3"/>
      <c r="P346" s="66"/>
      <c r="Q346" s="65"/>
      <c r="R346" s="65"/>
      <c r="S346" s="65"/>
      <c r="T346" s="65"/>
      <c r="U346" s="65"/>
      <c r="V346" s="65"/>
      <c r="W346" s="65"/>
      <c r="X346" s="3"/>
    </row>
    <row r="347" spans="4:24" s="1" customFormat="1">
      <c r="D347" s="5"/>
      <c r="E347" s="5"/>
      <c r="F347" s="5"/>
      <c r="G347" s="5"/>
      <c r="H347" s="5"/>
      <c r="O347" s="3"/>
      <c r="P347" s="65"/>
      <c r="Q347" s="65"/>
      <c r="R347" s="65"/>
      <c r="S347" s="65"/>
      <c r="T347" s="65"/>
      <c r="U347" s="65"/>
      <c r="V347" s="65"/>
      <c r="W347" s="65"/>
      <c r="X347" s="3"/>
    </row>
    <row r="348" spans="4:24" s="1" customFormat="1">
      <c r="D348" s="5"/>
      <c r="E348" s="5"/>
      <c r="F348" s="5"/>
      <c r="G348" s="5"/>
      <c r="H348" s="5"/>
      <c r="O348" s="3"/>
      <c r="P348" s="66"/>
      <c r="Q348" s="65"/>
      <c r="R348" s="65"/>
      <c r="S348" s="65"/>
      <c r="T348" s="65"/>
      <c r="U348" s="65"/>
      <c r="V348" s="65"/>
      <c r="W348" s="65"/>
      <c r="X348" s="3"/>
    </row>
    <row r="349" spans="4:24" s="1" customFormat="1">
      <c r="D349" s="5"/>
      <c r="E349" s="5"/>
      <c r="F349" s="5"/>
      <c r="G349" s="5"/>
      <c r="H349" s="5"/>
      <c r="O349" s="3"/>
      <c r="P349" s="65"/>
      <c r="Q349" s="65"/>
      <c r="R349" s="65"/>
      <c r="S349" s="65"/>
      <c r="T349" s="65"/>
      <c r="U349" s="65"/>
      <c r="V349" s="65"/>
      <c r="W349" s="65"/>
      <c r="X349" s="3"/>
    </row>
    <row r="350" spans="4:24" s="1" customFormat="1">
      <c r="D350" s="5"/>
      <c r="E350" s="5"/>
      <c r="F350" s="5"/>
      <c r="G350" s="5"/>
      <c r="H350" s="5"/>
      <c r="O350" s="3"/>
      <c r="P350" s="66"/>
      <c r="Q350" s="65"/>
      <c r="R350" s="65"/>
      <c r="S350" s="65"/>
      <c r="T350" s="65"/>
      <c r="U350" s="65"/>
      <c r="V350" s="65"/>
      <c r="W350" s="65"/>
      <c r="X350" s="3"/>
    </row>
    <row r="351" spans="4:24" s="1" customFormat="1">
      <c r="D351" s="5"/>
      <c r="E351" s="5"/>
      <c r="F351" s="5"/>
      <c r="G351" s="5"/>
      <c r="H351" s="5"/>
      <c r="O351" s="3"/>
      <c r="P351" s="65"/>
      <c r="Q351" s="65"/>
      <c r="R351" s="65"/>
      <c r="S351" s="65"/>
      <c r="T351" s="65"/>
      <c r="U351" s="65"/>
      <c r="V351" s="65"/>
      <c r="W351" s="65"/>
      <c r="X351" s="3"/>
    </row>
    <row r="352" spans="4:24" s="1" customFormat="1">
      <c r="D352" s="5"/>
      <c r="E352" s="5"/>
      <c r="F352" s="5"/>
      <c r="G352" s="5"/>
      <c r="H352" s="5"/>
      <c r="O352" s="3"/>
      <c r="P352" s="66"/>
      <c r="Q352" s="65"/>
      <c r="R352" s="65"/>
      <c r="S352" s="65"/>
      <c r="T352" s="65"/>
      <c r="U352" s="65"/>
      <c r="V352" s="65"/>
      <c r="W352" s="65"/>
      <c r="X352" s="3"/>
    </row>
    <row r="353" spans="4:24" s="1" customFormat="1">
      <c r="D353" s="5"/>
      <c r="E353" s="5"/>
      <c r="F353" s="5"/>
      <c r="G353" s="5"/>
      <c r="H353" s="5"/>
      <c r="O353" s="3"/>
      <c r="P353" s="65"/>
      <c r="Q353" s="65"/>
      <c r="R353" s="65"/>
      <c r="S353" s="65"/>
      <c r="T353" s="65"/>
      <c r="U353" s="65"/>
      <c r="V353" s="65"/>
      <c r="W353" s="65"/>
      <c r="X353" s="3"/>
    </row>
    <row r="354" spans="4:24" s="1" customFormat="1">
      <c r="D354" s="5"/>
      <c r="E354" s="5"/>
      <c r="F354" s="5"/>
      <c r="G354" s="5"/>
      <c r="H354" s="5"/>
      <c r="O354" s="3"/>
      <c r="P354" s="66"/>
      <c r="Q354" s="65"/>
      <c r="R354" s="65"/>
      <c r="S354" s="65"/>
      <c r="T354" s="65"/>
      <c r="U354" s="65"/>
      <c r="V354" s="65"/>
      <c r="W354" s="65"/>
      <c r="X354" s="3"/>
    </row>
    <row r="355" spans="4:24" s="1" customFormat="1">
      <c r="D355" s="5"/>
      <c r="E355" s="5"/>
      <c r="F355" s="5"/>
      <c r="G355" s="5"/>
      <c r="H355" s="5"/>
      <c r="O355" s="3"/>
      <c r="P355" s="65"/>
      <c r="Q355" s="65"/>
      <c r="R355" s="65"/>
      <c r="S355" s="65"/>
      <c r="T355" s="65"/>
      <c r="U355" s="65"/>
      <c r="V355" s="65"/>
      <c r="W355" s="65"/>
      <c r="X355" s="3"/>
    </row>
    <row r="356" spans="4:24" s="1" customFormat="1">
      <c r="D356" s="5"/>
      <c r="E356" s="5"/>
      <c r="F356" s="5"/>
      <c r="G356" s="5"/>
      <c r="H356" s="5"/>
      <c r="O356" s="3"/>
      <c r="P356" s="66"/>
      <c r="Q356" s="65"/>
      <c r="R356" s="65"/>
      <c r="S356" s="65"/>
      <c r="T356" s="65"/>
      <c r="U356" s="65"/>
      <c r="V356" s="65"/>
      <c r="W356" s="65"/>
      <c r="X356" s="3"/>
    </row>
    <row r="357" spans="4:24" s="1" customFormat="1">
      <c r="D357" s="5"/>
      <c r="E357" s="5"/>
      <c r="F357" s="5"/>
      <c r="G357" s="5"/>
      <c r="H357" s="5"/>
      <c r="O357" s="3"/>
      <c r="P357" s="65"/>
      <c r="Q357" s="65"/>
      <c r="R357" s="65"/>
      <c r="S357" s="65"/>
      <c r="T357" s="65"/>
      <c r="U357" s="65"/>
      <c r="V357" s="65"/>
      <c r="W357" s="65"/>
      <c r="X357" s="3"/>
    </row>
    <row r="358" spans="4:24" s="1" customFormat="1">
      <c r="D358" s="5"/>
      <c r="E358" s="5"/>
      <c r="F358" s="5"/>
      <c r="G358" s="5"/>
      <c r="H358" s="5"/>
      <c r="O358" s="3"/>
      <c r="P358" s="66"/>
      <c r="Q358" s="65"/>
      <c r="R358" s="65"/>
      <c r="S358" s="65"/>
      <c r="T358" s="65"/>
      <c r="U358" s="65"/>
      <c r="V358" s="65"/>
      <c r="W358" s="65"/>
      <c r="X358" s="3"/>
    </row>
    <row r="359" spans="4:24" s="1" customFormat="1">
      <c r="D359" s="5"/>
      <c r="E359" s="5"/>
      <c r="F359" s="5"/>
      <c r="G359" s="5"/>
      <c r="H359" s="5"/>
      <c r="O359" s="3"/>
      <c r="P359" s="65"/>
      <c r="Q359" s="65"/>
      <c r="R359" s="65"/>
      <c r="S359" s="65"/>
      <c r="T359" s="65"/>
      <c r="U359" s="65"/>
      <c r="V359" s="65"/>
      <c r="W359" s="65"/>
      <c r="X359" s="3"/>
    </row>
    <row r="360" spans="4:24" s="1" customFormat="1">
      <c r="D360" s="5"/>
      <c r="E360" s="5"/>
      <c r="F360" s="5"/>
      <c r="G360" s="5"/>
      <c r="H360" s="5"/>
      <c r="O360" s="3"/>
      <c r="P360" s="66"/>
      <c r="Q360" s="65"/>
      <c r="R360" s="65"/>
      <c r="S360" s="65"/>
      <c r="T360" s="65"/>
      <c r="U360" s="65"/>
      <c r="V360" s="65"/>
      <c r="W360" s="65"/>
      <c r="X360" s="3"/>
    </row>
    <row r="361" spans="4:24" s="1" customFormat="1">
      <c r="D361" s="5"/>
      <c r="E361" s="5"/>
      <c r="F361" s="5"/>
      <c r="G361" s="5"/>
      <c r="H361" s="5"/>
      <c r="O361" s="3"/>
      <c r="P361" s="65"/>
      <c r="Q361" s="65"/>
      <c r="R361" s="65"/>
      <c r="S361" s="65"/>
      <c r="T361" s="65"/>
      <c r="U361" s="65"/>
      <c r="V361" s="65"/>
      <c r="W361" s="65"/>
      <c r="X361" s="3"/>
    </row>
    <row r="362" spans="4:24" s="1" customFormat="1">
      <c r="D362" s="5"/>
      <c r="E362" s="5"/>
      <c r="F362" s="5"/>
      <c r="G362" s="5"/>
      <c r="H362" s="5"/>
      <c r="O362" s="3"/>
      <c r="P362" s="66"/>
      <c r="Q362" s="65"/>
      <c r="R362" s="65"/>
      <c r="S362" s="65"/>
      <c r="T362" s="65"/>
      <c r="U362" s="65"/>
      <c r="V362" s="65"/>
      <c r="W362" s="65"/>
      <c r="X362" s="3"/>
    </row>
    <row r="363" spans="4:24" s="1" customFormat="1">
      <c r="D363" s="5"/>
      <c r="E363" s="5"/>
      <c r="F363" s="5"/>
      <c r="G363" s="5"/>
      <c r="H363" s="5"/>
      <c r="O363" s="3"/>
      <c r="P363" s="65"/>
      <c r="Q363" s="65"/>
      <c r="R363" s="65"/>
      <c r="S363" s="65"/>
      <c r="T363" s="65"/>
      <c r="U363" s="65"/>
      <c r="V363" s="65"/>
      <c r="W363" s="65"/>
      <c r="X363" s="3"/>
    </row>
    <row r="364" spans="4:24" s="1" customFormat="1">
      <c r="D364" s="5"/>
      <c r="E364" s="5"/>
      <c r="F364" s="5"/>
      <c r="G364" s="5"/>
      <c r="H364" s="5"/>
      <c r="O364" s="3"/>
      <c r="P364" s="66"/>
      <c r="Q364" s="65"/>
      <c r="R364" s="65"/>
      <c r="S364" s="65"/>
      <c r="T364" s="65"/>
      <c r="U364" s="65"/>
      <c r="V364" s="65"/>
      <c r="W364" s="65"/>
      <c r="X364" s="3"/>
    </row>
    <row r="365" spans="4:24" s="1" customFormat="1">
      <c r="D365" s="5"/>
      <c r="E365" s="5"/>
      <c r="F365" s="5"/>
      <c r="G365" s="5"/>
      <c r="H365" s="5"/>
      <c r="O365" s="3"/>
      <c r="P365" s="65"/>
      <c r="Q365" s="65"/>
      <c r="R365" s="65"/>
      <c r="S365" s="65"/>
      <c r="T365" s="65"/>
      <c r="U365" s="65"/>
      <c r="V365" s="65"/>
      <c r="W365" s="65"/>
      <c r="X365" s="3"/>
    </row>
    <row r="366" spans="4:24" s="1" customFormat="1">
      <c r="D366" s="5"/>
      <c r="E366" s="5"/>
      <c r="F366" s="5"/>
      <c r="G366" s="5"/>
      <c r="H366" s="5"/>
      <c r="O366" s="3"/>
      <c r="P366" s="66"/>
      <c r="Q366" s="65"/>
      <c r="R366" s="65"/>
      <c r="S366" s="65"/>
      <c r="T366" s="65"/>
      <c r="U366" s="65"/>
      <c r="V366" s="65"/>
      <c r="W366" s="65"/>
      <c r="X366" s="3"/>
    </row>
    <row r="367" spans="4:24" s="1" customFormat="1">
      <c r="D367" s="5"/>
      <c r="E367" s="5"/>
      <c r="F367" s="5"/>
      <c r="G367" s="5"/>
      <c r="H367" s="5"/>
      <c r="O367" s="3"/>
      <c r="P367" s="65"/>
      <c r="Q367" s="65"/>
      <c r="R367" s="65"/>
      <c r="S367" s="65"/>
      <c r="T367" s="65"/>
      <c r="U367" s="65"/>
      <c r="V367" s="65"/>
      <c r="W367" s="65"/>
      <c r="X367" s="3"/>
    </row>
    <row r="368" spans="4:24" s="1" customFormat="1">
      <c r="D368" s="5"/>
      <c r="E368" s="5"/>
      <c r="F368" s="5"/>
      <c r="G368" s="5"/>
      <c r="H368" s="5"/>
      <c r="O368" s="3"/>
      <c r="P368" s="66"/>
      <c r="Q368" s="65"/>
      <c r="R368" s="65"/>
      <c r="S368" s="65"/>
      <c r="T368" s="65"/>
      <c r="U368" s="65"/>
      <c r="V368" s="65"/>
      <c r="W368" s="65"/>
      <c r="X368" s="3"/>
    </row>
    <row r="369" spans="4:24" s="1" customFormat="1">
      <c r="D369" s="5"/>
      <c r="E369" s="5"/>
      <c r="F369" s="5"/>
      <c r="G369" s="5"/>
      <c r="H369" s="5"/>
      <c r="O369" s="3"/>
      <c r="P369" s="65"/>
      <c r="Q369" s="65"/>
      <c r="R369" s="65"/>
      <c r="S369" s="65"/>
      <c r="T369" s="65"/>
      <c r="U369" s="65"/>
      <c r="V369" s="65"/>
      <c r="W369" s="65"/>
      <c r="X369" s="3"/>
    </row>
    <row r="370" spans="4:24" s="1" customFormat="1">
      <c r="D370" s="5"/>
      <c r="E370" s="5"/>
      <c r="F370" s="5"/>
      <c r="G370" s="5"/>
      <c r="H370" s="5"/>
      <c r="O370" s="3"/>
      <c r="P370" s="66"/>
      <c r="Q370" s="65"/>
      <c r="R370" s="65"/>
      <c r="S370" s="65"/>
      <c r="T370" s="65"/>
      <c r="U370" s="65"/>
      <c r="V370" s="65"/>
      <c r="W370" s="65"/>
      <c r="X370" s="3"/>
    </row>
    <row r="371" spans="4:24" s="1" customFormat="1">
      <c r="D371" s="5"/>
      <c r="E371" s="5"/>
      <c r="F371" s="5"/>
      <c r="G371" s="5"/>
      <c r="H371" s="5"/>
      <c r="O371" s="3"/>
      <c r="P371" s="65"/>
      <c r="Q371" s="65"/>
      <c r="R371" s="65"/>
      <c r="S371" s="65"/>
      <c r="T371" s="65"/>
      <c r="U371" s="65"/>
      <c r="V371" s="65"/>
      <c r="W371" s="65"/>
      <c r="X371" s="3"/>
    </row>
    <row r="372" spans="4:24" s="1" customFormat="1">
      <c r="D372" s="5"/>
      <c r="E372" s="5"/>
      <c r="F372" s="5"/>
      <c r="G372" s="5"/>
      <c r="H372" s="5"/>
      <c r="O372" s="3"/>
      <c r="P372" s="66"/>
      <c r="Q372" s="65"/>
      <c r="R372" s="65"/>
      <c r="S372" s="65"/>
      <c r="T372" s="65"/>
      <c r="U372" s="65"/>
      <c r="V372" s="65"/>
      <c r="W372" s="65"/>
      <c r="X372" s="3"/>
    </row>
    <row r="373" spans="4:24" s="1" customFormat="1">
      <c r="D373" s="5"/>
      <c r="E373" s="5"/>
      <c r="F373" s="5"/>
      <c r="G373" s="5"/>
      <c r="H373" s="5"/>
      <c r="O373" s="3"/>
      <c r="P373" s="65"/>
      <c r="Q373" s="65"/>
      <c r="R373" s="65"/>
      <c r="S373" s="65"/>
      <c r="T373" s="65"/>
      <c r="U373" s="65"/>
      <c r="V373" s="65"/>
      <c r="W373" s="65"/>
      <c r="X373" s="3"/>
    </row>
    <row r="374" spans="4:24" s="1" customFormat="1">
      <c r="D374" s="5"/>
      <c r="E374" s="5"/>
      <c r="F374" s="5"/>
      <c r="G374" s="5"/>
      <c r="H374" s="5"/>
      <c r="O374" s="3"/>
      <c r="P374" s="66"/>
      <c r="Q374" s="65"/>
      <c r="R374" s="65"/>
      <c r="S374" s="65"/>
      <c r="T374" s="65"/>
      <c r="U374" s="65"/>
      <c r="V374" s="65"/>
      <c r="W374" s="65"/>
      <c r="X374" s="3"/>
    </row>
    <row r="375" spans="4:24" s="1" customFormat="1">
      <c r="D375" s="5"/>
      <c r="E375" s="5"/>
      <c r="F375" s="5"/>
      <c r="G375" s="5"/>
      <c r="H375" s="5"/>
      <c r="O375" s="3"/>
      <c r="P375" s="65"/>
      <c r="Q375" s="65"/>
      <c r="R375" s="65"/>
      <c r="S375" s="65"/>
      <c r="T375" s="65"/>
      <c r="U375" s="65"/>
      <c r="V375" s="65"/>
      <c r="W375" s="65"/>
      <c r="X375" s="3"/>
    </row>
    <row r="376" spans="4:24" s="1" customFormat="1">
      <c r="D376" s="5"/>
      <c r="E376" s="5"/>
      <c r="F376" s="5"/>
      <c r="G376" s="5"/>
      <c r="H376" s="5"/>
      <c r="O376" s="3"/>
      <c r="P376" s="66"/>
      <c r="Q376" s="65"/>
      <c r="R376" s="65"/>
      <c r="S376" s="65"/>
      <c r="T376" s="65"/>
      <c r="U376" s="65"/>
      <c r="V376" s="65"/>
      <c r="W376" s="65"/>
      <c r="X376" s="3"/>
    </row>
    <row r="377" spans="4:24" s="1" customFormat="1">
      <c r="D377" s="5"/>
      <c r="E377" s="5"/>
      <c r="F377" s="5"/>
      <c r="G377" s="5"/>
      <c r="H377" s="5"/>
      <c r="O377" s="3"/>
      <c r="P377" s="65"/>
      <c r="Q377" s="65"/>
      <c r="R377" s="65"/>
      <c r="S377" s="65"/>
      <c r="T377" s="65"/>
      <c r="U377" s="65"/>
      <c r="V377" s="65"/>
      <c r="W377" s="65"/>
      <c r="X377" s="3"/>
    </row>
    <row r="378" spans="4:24" s="1" customFormat="1">
      <c r="D378" s="5"/>
      <c r="E378" s="5"/>
      <c r="F378" s="5"/>
      <c r="G378" s="5"/>
      <c r="H378" s="5"/>
      <c r="O378" s="3"/>
      <c r="P378" s="66"/>
      <c r="Q378" s="65"/>
      <c r="R378" s="65"/>
      <c r="S378" s="65"/>
      <c r="T378" s="65"/>
      <c r="U378" s="65"/>
      <c r="V378" s="65"/>
      <c r="W378" s="65"/>
      <c r="X378" s="3"/>
    </row>
    <row r="379" spans="4:24" s="1" customFormat="1">
      <c r="D379" s="5"/>
      <c r="E379" s="5"/>
      <c r="F379" s="5"/>
      <c r="G379" s="5"/>
      <c r="H379" s="5"/>
      <c r="O379" s="3"/>
      <c r="P379" s="65"/>
      <c r="Q379" s="65"/>
      <c r="R379" s="65"/>
      <c r="S379" s="65"/>
      <c r="T379" s="65"/>
      <c r="U379" s="65"/>
      <c r="V379" s="65"/>
      <c r="W379" s="65"/>
      <c r="X379" s="3"/>
    </row>
    <row r="380" spans="4:24" s="1" customFormat="1">
      <c r="D380" s="5"/>
      <c r="E380" s="5"/>
      <c r="F380" s="5"/>
      <c r="G380" s="5"/>
      <c r="H380" s="5"/>
      <c r="O380" s="3"/>
      <c r="P380" s="66"/>
      <c r="Q380" s="65"/>
      <c r="R380" s="65"/>
      <c r="S380" s="65"/>
      <c r="T380" s="65"/>
      <c r="U380" s="65"/>
      <c r="V380" s="65"/>
      <c r="W380" s="65"/>
      <c r="X380" s="3"/>
    </row>
    <row r="381" spans="4:24" s="1" customFormat="1">
      <c r="D381" s="5"/>
      <c r="E381" s="5"/>
      <c r="F381" s="5"/>
      <c r="G381" s="5"/>
      <c r="H381" s="5"/>
      <c r="O381" s="3"/>
      <c r="P381" s="65"/>
      <c r="Q381" s="65"/>
      <c r="R381" s="65"/>
      <c r="S381" s="65"/>
      <c r="T381" s="65"/>
      <c r="U381" s="65"/>
      <c r="V381" s="65"/>
      <c r="W381" s="65"/>
      <c r="X381" s="3"/>
    </row>
    <row r="382" spans="4:24" s="1" customFormat="1">
      <c r="D382" s="5"/>
      <c r="E382" s="5"/>
      <c r="F382" s="5"/>
      <c r="G382" s="5"/>
      <c r="H382" s="5"/>
      <c r="O382" s="3"/>
      <c r="P382" s="66"/>
      <c r="Q382" s="65"/>
      <c r="R382" s="65"/>
      <c r="S382" s="65"/>
      <c r="T382" s="65"/>
      <c r="U382" s="65"/>
      <c r="V382" s="65"/>
      <c r="W382" s="65"/>
      <c r="X382" s="3"/>
    </row>
    <row r="383" spans="4:24" s="1" customFormat="1">
      <c r="D383" s="5"/>
      <c r="E383" s="5"/>
      <c r="F383" s="5"/>
      <c r="G383" s="5"/>
      <c r="H383" s="5"/>
      <c r="O383" s="3"/>
      <c r="P383" s="65"/>
      <c r="Q383" s="65"/>
      <c r="R383" s="65"/>
      <c r="S383" s="65"/>
      <c r="T383" s="65"/>
      <c r="U383" s="65"/>
      <c r="V383" s="65"/>
      <c r="W383" s="65"/>
      <c r="X383" s="3"/>
    </row>
    <row r="384" spans="4:24" s="1" customFormat="1">
      <c r="D384" s="5"/>
      <c r="E384" s="5"/>
      <c r="F384" s="5"/>
      <c r="G384" s="5"/>
      <c r="H384" s="5"/>
      <c r="O384" s="3"/>
      <c r="P384" s="66"/>
      <c r="Q384" s="65"/>
      <c r="R384" s="65"/>
      <c r="S384" s="65"/>
      <c r="T384" s="65"/>
      <c r="U384" s="65"/>
      <c r="V384" s="65"/>
      <c r="W384" s="65"/>
      <c r="X384" s="3"/>
    </row>
    <row r="385" spans="4:24" s="1" customFormat="1">
      <c r="D385" s="5"/>
      <c r="E385" s="5"/>
      <c r="F385" s="5"/>
      <c r="G385" s="5"/>
      <c r="H385" s="5"/>
      <c r="O385" s="3"/>
      <c r="P385" s="65"/>
      <c r="Q385" s="65"/>
      <c r="R385" s="65"/>
      <c r="S385" s="65"/>
      <c r="T385" s="65"/>
      <c r="U385" s="65"/>
      <c r="V385" s="65"/>
      <c r="W385" s="65"/>
      <c r="X385" s="3"/>
    </row>
    <row r="386" spans="4:24" s="1" customFormat="1">
      <c r="D386" s="5"/>
      <c r="E386" s="5"/>
      <c r="F386" s="5"/>
      <c r="G386" s="5"/>
      <c r="H386" s="5"/>
      <c r="O386" s="3"/>
      <c r="P386" s="66"/>
      <c r="Q386" s="65"/>
      <c r="R386" s="65"/>
      <c r="S386" s="65"/>
      <c r="T386" s="65"/>
      <c r="U386" s="65"/>
      <c r="V386" s="65"/>
      <c r="W386" s="65"/>
      <c r="X386" s="3"/>
    </row>
    <row r="387" spans="4:24" s="1" customFormat="1">
      <c r="D387" s="5"/>
      <c r="E387" s="5"/>
      <c r="F387" s="5"/>
      <c r="G387" s="5"/>
      <c r="H387" s="5"/>
      <c r="O387" s="3"/>
      <c r="P387" s="65"/>
      <c r="Q387" s="65"/>
      <c r="R387" s="65"/>
      <c r="S387" s="65"/>
      <c r="T387" s="65"/>
      <c r="U387" s="65"/>
      <c r="V387" s="65"/>
      <c r="W387" s="65"/>
      <c r="X387" s="3"/>
    </row>
    <row r="388" spans="4:24" s="1" customFormat="1">
      <c r="D388" s="5"/>
      <c r="E388" s="5"/>
      <c r="F388" s="5"/>
      <c r="G388" s="5"/>
      <c r="H388" s="5"/>
      <c r="O388" s="3"/>
      <c r="P388" s="66"/>
      <c r="Q388" s="65"/>
      <c r="R388" s="65"/>
      <c r="S388" s="65"/>
      <c r="T388" s="65"/>
      <c r="U388" s="65"/>
      <c r="V388" s="65"/>
      <c r="W388" s="65"/>
      <c r="X388" s="3"/>
    </row>
    <row r="389" spans="4:24" s="1" customFormat="1">
      <c r="D389" s="5"/>
      <c r="E389" s="5"/>
      <c r="F389" s="5"/>
      <c r="G389" s="5"/>
      <c r="H389" s="5"/>
      <c r="O389" s="3"/>
      <c r="P389" s="65"/>
      <c r="Q389" s="65"/>
      <c r="R389" s="65"/>
      <c r="S389" s="65"/>
      <c r="T389" s="65"/>
      <c r="U389" s="65"/>
      <c r="V389" s="65"/>
      <c r="W389" s="65"/>
      <c r="X389" s="3"/>
    </row>
    <row r="390" spans="4:24" s="1" customFormat="1">
      <c r="D390" s="5"/>
      <c r="E390" s="5"/>
      <c r="F390" s="5"/>
      <c r="G390" s="5"/>
      <c r="H390" s="5"/>
      <c r="O390" s="3"/>
      <c r="P390" s="66"/>
      <c r="Q390" s="65"/>
      <c r="R390" s="65"/>
      <c r="S390" s="65"/>
      <c r="T390" s="65"/>
      <c r="U390" s="65"/>
      <c r="V390" s="65"/>
      <c r="W390" s="65"/>
      <c r="X390" s="3"/>
    </row>
    <row r="391" spans="4:24" s="1" customFormat="1">
      <c r="D391" s="5"/>
      <c r="E391" s="5"/>
      <c r="F391" s="5"/>
      <c r="G391" s="5"/>
      <c r="H391" s="5"/>
      <c r="O391" s="3"/>
      <c r="P391" s="65"/>
      <c r="Q391" s="65"/>
      <c r="R391" s="65"/>
      <c r="S391" s="65"/>
      <c r="T391" s="65"/>
      <c r="U391" s="65"/>
      <c r="V391" s="65"/>
      <c r="W391" s="65"/>
      <c r="X391" s="3"/>
    </row>
    <row r="392" spans="4:24" s="1" customFormat="1">
      <c r="D392" s="5"/>
      <c r="E392" s="5"/>
      <c r="F392" s="5"/>
      <c r="G392" s="5"/>
      <c r="H392" s="5"/>
      <c r="O392" s="3"/>
      <c r="P392" s="66"/>
      <c r="Q392" s="65"/>
      <c r="R392" s="65"/>
      <c r="S392" s="65"/>
      <c r="T392" s="65"/>
      <c r="U392" s="65"/>
      <c r="V392" s="65"/>
      <c r="W392" s="65"/>
      <c r="X392" s="3"/>
    </row>
    <row r="393" spans="4:24" s="1" customFormat="1">
      <c r="D393" s="5"/>
      <c r="E393" s="5"/>
      <c r="F393" s="5"/>
      <c r="G393" s="5"/>
      <c r="H393" s="5"/>
      <c r="O393" s="3"/>
      <c r="P393" s="65"/>
      <c r="Q393" s="65"/>
      <c r="R393" s="65"/>
      <c r="S393" s="65"/>
      <c r="T393" s="65"/>
      <c r="U393" s="65"/>
      <c r="V393" s="65"/>
      <c r="W393" s="65"/>
      <c r="X393" s="3"/>
    </row>
    <row r="394" spans="4:24" s="1" customFormat="1">
      <c r="D394" s="5"/>
      <c r="E394" s="5"/>
      <c r="F394" s="5"/>
      <c r="G394" s="5"/>
      <c r="H394" s="5"/>
      <c r="O394" s="3"/>
      <c r="P394" s="66"/>
      <c r="Q394" s="65"/>
      <c r="R394" s="65"/>
      <c r="S394" s="65"/>
      <c r="T394" s="65"/>
      <c r="U394" s="65"/>
      <c r="V394" s="65"/>
      <c r="W394" s="65"/>
      <c r="X394" s="3"/>
    </row>
    <row r="395" spans="4:24" s="1" customFormat="1">
      <c r="D395" s="5"/>
      <c r="E395" s="5"/>
      <c r="F395" s="5"/>
      <c r="G395" s="5"/>
      <c r="H395" s="5"/>
      <c r="O395" s="3"/>
      <c r="P395" s="65"/>
      <c r="Q395" s="65"/>
      <c r="R395" s="65"/>
      <c r="S395" s="65"/>
      <c r="T395" s="65"/>
      <c r="U395" s="65"/>
      <c r="V395" s="65"/>
      <c r="W395" s="65"/>
      <c r="X395" s="3"/>
    </row>
    <row r="396" spans="4:24" s="1" customFormat="1">
      <c r="D396" s="5"/>
      <c r="E396" s="5"/>
      <c r="F396" s="5"/>
      <c r="G396" s="5"/>
      <c r="H396" s="5"/>
      <c r="O396" s="3"/>
      <c r="P396" s="66"/>
      <c r="Q396" s="65"/>
      <c r="R396" s="65"/>
      <c r="S396" s="65"/>
      <c r="T396" s="65"/>
      <c r="U396" s="65"/>
      <c r="V396" s="65"/>
      <c r="W396" s="65"/>
      <c r="X396" s="3"/>
    </row>
    <row r="397" spans="4:24" s="1" customFormat="1">
      <c r="D397" s="5"/>
      <c r="E397" s="5"/>
      <c r="F397" s="5"/>
      <c r="G397" s="5"/>
      <c r="H397" s="5"/>
      <c r="O397" s="3"/>
      <c r="P397" s="65"/>
      <c r="Q397" s="65"/>
      <c r="R397" s="65"/>
      <c r="S397" s="65"/>
      <c r="T397" s="65"/>
      <c r="U397" s="65"/>
      <c r="V397" s="65"/>
      <c r="W397" s="65"/>
      <c r="X397" s="3"/>
    </row>
    <row r="398" spans="4:24" s="1" customFormat="1">
      <c r="D398" s="5"/>
      <c r="E398" s="5"/>
      <c r="F398" s="5"/>
      <c r="G398" s="5"/>
      <c r="H398" s="5"/>
      <c r="O398" s="3"/>
      <c r="P398" s="66"/>
      <c r="Q398" s="65"/>
      <c r="R398" s="65"/>
      <c r="S398" s="65"/>
      <c r="T398" s="65"/>
      <c r="U398" s="65"/>
      <c r="V398" s="65"/>
      <c r="W398" s="65"/>
      <c r="X398" s="3"/>
    </row>
    <row r="399" spans="4:24" s="1" customFormat="1">
      <c r="D399" s="5"/>
      <c r="E399" s="5"/>
      <c r="F399" s="5"/>
      <c r="G399" s="5"/>
      <c r="H399" s="5"/>
      <c r="O399" s="3"/>
      <c r="P399" s="65"/>
      <c r="Q399" s="65"/>
      <c r="R399" s="65"/>
      <c r="S399" s="65"/>
      <c r="T399" s="65"/>
      <c r="U399" s="65"/>
      <c r="V399" s="65"/>
      <c r="W399" s="65"/>
      <c r="X399" s="3"/>
    </row>
    <row r="400" spans="4:24" s="1" customFormat="1">
      <c r="D400" s="5"/>
      <c r="E400" s="5"/>
      <c r="F400" s="5"/>
      <c r="G400" s="5"/>
      <c r="H400" s="5"/>
      <c r="O400" s="3"/>
      <c r="P400" s="66"/>
      <c r="Q400" s="65"/>
      <c r="R400" s="65"/>
      <c r="S400" s="65"/>
      <c r="T400" s="65"/>
      <c r="U400" s="65"/>
      <c r="V400" s="65"/>
      <c r="W400" s="65"/>
      <c r="X400" s="3"/>
    </row>
    <row r="401" spans="4:24" s="1" customFormat="1">
      <c r="D401" s="5"/>
      <c r="E401" s="5"/>
      <c r="F401" s="5"/>
      <c r="G401" s="5"/>
      <c r="H401" s="5"/>
      <c r="O401" s="3"/>
      <c r="P401" s="65"/>
      <c r="Q401" s="65"/>
      <c r="R401" s="65"/>
      <c r="S401" s="65"/>
      <c r="T401" s="65"/>
      <c r="U401" s="65"/>
      <c r="V401" s="65"/>
      <c r="W401" s="65"/>
      <c r="X401" s="3"/>
    </row>
    <row r="402" spans="4:24" s="1" customFormat="1">
      <c r="D402" s="5"/>
      <c r="E402" s="5"/>
      <c r="F402" s="5"/>
      <c r="G402" s="5"/>
      <c r="H402" s="5"/>
      <c r="O402" s="3"/>
      <c r="P402" s="66"/>
      <c r="Q402" s="65"/>
      <c r="R402" s="65"/>
      <c r="S402" s="65"/>
      <c r="T402" s="65"/>
      <c r="U402" s="65"/>
      <c r="V402" s="65"/>
      <c r="W402" s="65"/>
      <c r="X402" s="3"/>
    </row>
    <row r="403" spans="4:24">
      <c r="P403" s="65"/>
      <c r="Q403" s="65"/>
      <c r="R403" s="65"/>
      <c r="S403" s="65"/>
      <c r="T403" s="65"/>
      <c r="U403" s="65"/>
      <c r="V403" s="65"/>
      <c r="W403" s="65"/>
    </row>
  </sheetData>
  <sheetProtection selectLockedCells="1" selectUnlockedCells="1"/>
  <pageMargins left="0.7" right="0.7" top="0.78740157499999996" bottom="0.78740157499999996" header="0.3" footer="0.3"/>
  <drawing r:id="rId1"/>
  <legacyDrawing r:id="rId2"/>
  <controls>
    <control shapeId="7169" r:id="rId3" name="ScrollBar1"/>
  </control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7"/>
  <dimension ref="A1:X403"/>
  <sheetViews>
    <sheetView workbookViewId="0">
      <pane ySplit="6" topLeftCell="A7" activePane="bottomLeft" state="frozen"/>
      <selection pane="bottomLeft" activeCell="A7" sqref="A7:XFD7"/>
    </sheetView>
  </sheetViews>
  <sheetFormatPr defaultRowHeight="15"/>
  <cols>
    <col min="1" max="1" width="30.140625" bestFit="1" customWidth="1"/>
    <col min="4" max="8" width="9.140625" style="6"/>
    <col min="15" max="15" width="0" style="64" hidden="1" customWidth="1"/>
    <col min="16" max="16" width="9.140625" style="64" hidden="1" customWidth="1"/>
    <col min="17" max="19" width="11" style="64" hidden="1" customWidth="1"/>
    <col min="20" max="22" width="9.140625" style="64" hidden="1" customWidth="1"/>
    <col min="23" max="23" width="9.140625" style="4" customWidth="1"/>
    <col min="24" max="24" width="9.140625" style="4"/>
  </cols>
  <sheetData>
    <row r="1" spans="1:24" s="10" customFormat="1" ht="23.25">
      <c r="A1" s="9" t="s">
        <v>37</v>
      </c>
      <c r="D1" s="11"/>
      <c r="E1" s="11"/>
      <c r="F1" s="11"/>
      <c r="G1" s="11"/>
      <c r="M1" s="68" t="s">
        <v>7</v>
      </c>
      <c r="O1" s="62"/>
      <c r="P1" s="62"/>
      <c r="Q1" s="62"/>
      <c r="R1" s="62"/>
      <c r="S1" s="62"/>
      <c r="T1" s="62"/>
      <c r="U1" s="62"/>
      <c r="V1" s="62"/>
      <c r="W1" s="12"/>
      <c r="X1" s="12"/>
    </row>
    <row r="2" spans="1:24" s="14" customFormat="1">
      <c r="A2" s="14" t="s">
        <v>38</v>
      </c>
      <c r="D2" s="15"/>
      <c r="E2" s="15"/>
      <c r="F2" s="15"/>
      <c r="G2" s="15"/>
      <c r="H2" s="15"/>
      <c r="O2" s="63"/>
      <c r="P2" s="63"/>
      <c r="Q2" s="63"/>
      <c r="R2" s="63"/>
      <c r="S2" s="63"/>
      <c r="T2" s="63"/>
      <c r="U2" s="63"/>
      <c r="V2" s="63"/>
      <c r="W2" s="16"/>
      <c r="X2" s="16"/>
    </row>
    <row r="3" spans="1:24" s="1" customFormat="1">
      <c r="C3" s="7"/>
      <c r="D3" s="5"/>
      <c r="E3" s="5"/>
      <c r="F3" s="5"/>
      <c r="G3" s="5"/>
      <c r="H3" s="5"/>
      <c r="I3" s="8"/>
      <c r="O3" s="55">
        <f>B4</f>
        <v>60</v>
      </c>
      <c r="P3" s="65" t="s">
        <v>0</v>
      </c>
      <c r="Q3" s="65" t="s">
        <v>32</v>
      </c>
      <c r="R3" s="65" t="s">
        <v>34</v>
      </c>
      <c r="S3" s="65" t="s">
        <v>35</v>
      </c>
      <c r="T3" s="65" t="s">
        <v>1</v>
      </c>
      <c r="U3" s="65" t="s">
        <v>33</v>
      </c>
      <c r="V3" s="65" t="s">
        <v>8</v>
      </c>
      <c r="W3" s="13"/>
      <c r="X3" s="3"/>
    </row>
    <row r="4" spans="1:24" s="1" customFormat="1">
      <c r="A4" s="20" t="s">
        <v>39</v>
      </c>
      <c r="B4" s="17">
        <v>60</v>
      </c>
      <c r="C4" s="7">
        <v>1</v>
      </c>
      <c r="D4" s="5"/>
      <c r="E4" s="5"/>
      <c r="F4" s="5"/>
      <c r="G4" s="5"/>
      <c r="H4" s="5"/>
      <c r="I4" s="8">
        <v>80</v>
      </c>
      <c r="O4" s="65">
        <f>B4</f>
        <v>60</v>
      </c>
      <c r="P4" s="66">
        <v>0.01</v>
      </c>
      <c r="Q4" s="65">
        <f>(1/(SQRT(2*PI())*SQRT($O$5)))*EXP(-0.5*((P4-$O$4)/SQRT($O$5))^2)</f>
        <v>1.1196273678714199E-8</v>
      </c>
      <c r="R4" s="65">
        <f>IF($B$4=1,SQRT(PI()),IF(ROUND($B$4/2,0)=($B$4/2),FACT(($B$4-2)/2),((FACTDOUBLE($B$4-2))*SQRT(PI()))/(2^(($B$4-1)/2))))</f>
        <v>8.8417619937397008E+30</v>
      </c>
      <c r="S4" s="65">
        <f>IF($B$4=1,1,IF(ROUND($B$4/2,0)=($B$4/2),((FACTDOUBLE($B$4-1))*SQRT(PI()))/(2^($B$4/2)),FACT(($B$4-1)/2)))</f>
        <v>4.8226969334909059E+31</v>
      </c>
      <c r="T4" s="65">
        <f>(1/($R$4*2^($B$4/2)))*(EXP(-P4/2))*P4^(($B$4/2)-1)</f>
        <v>1.0480689081569735E-98</v>
      </c>
      <c r="U4" s="65">
        <f>NORMDIST(P4,$O$4,SQRT($O$5),1)</f>
        <v>2.1713998615988536E-8</v>
      </c>
      <c r="V4" s="66">
        <f>1-CHIDIST(P4,$B$4)</f>
        <v>0</v>
      </c>
      <c r="W4" s="13"/>
      <c r="X4" s="3"/>
    </row>
    <row r="5" spans="1:24" s="1" customFormat="1">
      <c r="A5" s="21"/>
      <c r="B5" s="22"/>
      <c r="C5" s="23"/>
      <c r="D5" s="24"/>
      <c r="E5" s="24"/>
      <c r="F5" s="24"/>
      <c r="G5" s="24"/>
      <c r="H5" s="24"/>
      <c r="I5" s="25"/>
      <c r="O5" s="65">
        <f>2*O4</f>
        <v>120</v>
      </c>
      <c r="P5" s="65">
        <v>0.05</v>
      </c>
      <c r="Q5" s="65">
        <f t="shared" ref="Q5:Q68" si="0">(1/(SQRT(2*PI())*SQRT($O$5)))*EXP(-0.5*((P5-$O$4)/SQRT($O$5))^2)</f>
        <v>1.1422339186367534E-8</v>
      </c>
      <c r="R5" s="65"/>
      <c r="S5" s="65"/>
      <c r="T5" s="65">
        <f t="shared" ref="T5:T68" si="1">(1/($R$4*2^($B$4/2)))*(EXP(-P5/2))*P5^(($B$4/2)-1)</f>
        <v>1.9135247046305387E-78</v>
      </c>
      <c r="U5" s="65">
        <f t="shared" ref="U5:U68" si="2">NORMDIST(P5,$O$4,SQRT($O$5),1)</f>
        <v>2.2166356312507372E-8</v>
      </c>
      <c r="V5" s="66">
        <f t="shared" ref="V5:V68" si="3">1-CHIDIST(P5,$B$4)</f>
        <v>0</v>
      </c>
      <c r="W5" s="13"/>
      <c r="X5" s="3"/>
    </row>
    <row r="6" spans="1:24" s="1" customFormat="1">
      <c r="A6" s="2" t="str">
        <f>CONCATENATE("X--&gt;","Pearson(",B4,")")</f>
        <v>X--&gt;Pearson(60)</v>
      </c>
      <c r="B6" s="2" t="str">
        <f>CONCATENATE("E(X)=",B4,"; D(X)=",2*B4)</f>
        <v>E(X)=60; D(X)=120</v>
      </c>
      <c r="D6" s="5"/>
      <c r="E6" s="5"/>
      <c r="F6" s="5"/>
      <c r="G6" s="5"/>
      <c r="H6" s="5"/>
      <c r="O6" s="55"/>
      <c r="P6" s="66">
        <v>1</v>
      </c>
      <c r="Q6" s="65">
        <f t="shared" si="0"/>
        <v>1.8291102980270877E-8</v>
      </c>
      <c r="R6" s="65"/>
      <c r="S6" s="65"/>
      <c r="T6" s="65">
        <f t="shared" si="1"/>
        <v>6.3887231525429844E-41</v>
      </c>
      <c r="U6" s="65">
        <f t="shared" si="2"/>
        <v>3.6033805461110917E-8</v>
      </c>
      <c r="V6" s="66">
        <f t="shared" si="3"/>
        <v>0</v>
      </c>
      <c r="W6" s="13"/>
      <c r="X6" s="3"/>
    </row>
    <row r="7" spans="1:24" s="1" customFormat="1">
      <c r="D7" s="5"/>
      <c r="E7" s="5"/>
      <c r="F7" s="5"/>
      <c r="G7" s="5"/>
      <c r="H7" s="5"/>
      <c r="O7" s="55"/>
      <c r="P7" s="65">
        <v>1.95</v>
      </c>
      <c r="Q7" s="65">
        <f t="shared" si="0"/>
        <v>2.9070900247301887E-8</v>
      </c>
      <c r="R7" s="65"/>
      <c r="S7" s="65"/>
      <c r="T7" s="65">
        <f t="shared" si="1"/>
        <v>1.0235944431298003E-32</v>
      </c>
      <c r="U7" s="65">
        <f t="shared" si="2"/>
        <v>5.8150572998712863E-8</v>
      </c>
      <c r="V7" s="66">
        <f t="shared" si="3"/>
        <v>0</v>
      </c>
      <c r="W7" s="13"/>
      <c r="X7" s="3"/>
    </row>
    <row r="8" spans="1:24" s="1" customFormat="1">
      <c r="D8" s="5"/>
      <c r="E8" s="5"/>
      <c r="F8" s="5"/>
      <c r="G8" s="5"/>
      <c r="H8" s="5"/>
      <c r="O8" s="55"/>
      <c r="P8" s="66">
        <v>2.9</v>
      </c>
      <c r="Q8" s="65">
        <f t="shared" si="0"/>
        <v>4.5857546017000699E-8</v>
      </c>
      <c r="R8" s="65"/>
      <c r="S8" s="65"/>
      <c r="T8" s="65">
        <f t="shared" si="1"/>
        <v>6.3441910100244815E-28</v>
      </c>
      <c r="U8" s="65">
        <f t="shared" si="2"/>
        <v>9.3159797671758325E-8</v>
      </c>
      <c r="V8" s="66">
        <f t="shared" si="3"/>
        <v>0</v>
      </c>
      <c r="W8" s="13"/>
      <c r="X8" s="3"/>
    </row>
    <row r="9" spans="1:24" s="1" customFormat="1">
      <c r="D9" s="5"/>
      <c r="E9" s="5"/>
      <c r="F9" s="5"/>
      <c r="G9" s="5"/>
      <c r="H9" s="5"/>
      <c r="O9" s="55"/>
      <c r="P9" s="65">
        <v>3.85</v>
      </c>
      <c r="Q9" s="65">
        <f t="shared" si="0"/>
        <v>7.1795443689998804E-8</v>
      </c>
      <c r="R9" s="65"/>
      <c r="S9" s="65"/>
      <c r="T9" s="65">
        <f t="shared" si="1"/>
        <v>1.4618593437322642E-24</v>
      </c>
      <c r="U9" s="65">
        <f t="shared" si="2"/>
        <v>1.4816187616343678E-7</v>
      </c>
      <c r="V9" s="66">
        <f t="shared" si="3"/>
        <v>0</v>
      </c>
      <c r="W9" s="13"/>
      <c r="X9" s="3"/>
    </row>
    <row r="10" spans="1:24" s="1" customFormat="1">
      <c r="D10" s="5"/>
      <c r="E10" s="5"/>
      <c r="F10" s="5"/>
      <c r="G10" s="5"/>
      <c r="H10" s="5"/>
      <c r="O10" s="55"/>
      <c r="P10" s="66">
        <v>4.8</v>
      </c>
      <c r="Q10" s="65">
        <f t="shared" si="0"/>
        <v>1.1156210511148071E-7</v>
      </c>
      <c r="R10" s="65"/>
      <c r="S10" s="65"/>
      <c r="T10" s="65">
        <f t="shared" si="1"/>
        <v>5.4481673245796638E-22</v>
      </c>
      <c r="U10" s="65">
        <f t="shared" si="2"/>
        <v>2.3392715026435468E-7</v>
      </c>
      <c r="V10" s="66">
        <f t="shared" si="3"/>
        <v>0</v>
      </c>
      <c r="W10" s="13"/>
      <c r="X10" s="3"/>
    </row>
    <row r="11" spans="1:24" s="1" customFormat="1">
      <c r="D11" s="5"/>
      <c r="E11" s="5"/>
      <c r="F11" s="5"/>
      <c r="G11" s="5"/>
      <c r="H11" s="5"/>
      <c r="O11" s="55"/>
      <c r="P11" s="65">
        <v>5.75</v>
      </c>
      <c r="Q11" s="65">
        <f t="shared" si="0"/>
        <v>1.7205617385671737E-7</v>
      </c>
      <c r="R11" s="65"/>
      <c r="S11" s="65"/>
      <c r="T11" s="65">
        <f t="shared" si="1"/>
        <v>6.3728276066331083E-20</v>
      </c>
      <c r="U11" s="65">
        <f t="shared" si="2"/>
        <v>3.666607862884419E-7</v>
      </c>
      <c r="V11" s="66">
        <f t="shared" si="3"/>
        <v>0</v>
      </c>
      <c r="W11" s="13"/>
      <c r="X11" s="3"/>
    </row>
    <row r="12" spans="1:24" s="1" customFormat="1">
      <c r="D12" s="5"/>
      <c r="E12" s="5"/>
      <c r="F12" s="5"/>
      <c r="G12" s="5"/>
      <c r="H12" s="5"/>
      <c r="O12" s="55"/>
      <c r="P12" s="66">
        <v>6.7</v>
      </c>
      <c r="Q12" s="65">
        <f t="shared" si="0"/>
        <v>2.6336470054267485E-7</v>
      </c>
      <c r="R12" s="65"/>
      <c r="S12" s="65"/>
      <c r="T12" s="65">
        <f t="shared" si="1"/>
        <v>3.3407507441792451E-18</v>
      </c>
      <c r="U12" s="65">
        <f t="shared" si="2"/>
        <v>5.705446202153297E-7</v>
      </c>
      <c r="V12" s="66">
        <f t="shared" si="3"/>
        <v>0</v>
      </c>
      <c r="W12" s="13"/>
      <c r="X12" s="3"/>
    </row>
    <row r="13" spans="1:24" s="1" customFormat="1">
      <c r="D13" s="5"/>
      <c r="E13" s="5"/>
      <c r="F13" s="5"/>
      <c r="G13" s="5"/>
      <c r="H13" s="5"/>
      <c r="O13" s="55"/>
      <c r="P13" s="65">
        <v>7.65</v>
      </c>
      <c r="Q13" s="65">
        <f t="shared" si="0"/>
        <v>4.0010926901902457E-7</v>
      </c>
      <c r="R13" s="65"/>
      <c r="S13" s="65"/>
      <c r="T13" s="65">
        <f t="shared" si="1"/>
        <v>9.717768211589843E-17</v>
      </c>
      <c r="U13" s="65">
        <f t="shared" si="2"/>
        <v>8.8137488585271484E-7</v>
      </c>
      <c r="V13" s="66">
        <f t="shared" si="3"/>
        <v>0</v>
      </c>
      <c r="W13" s="13"/>
      <c r="X13" s="3"/>
    </row>
    <row r="14" spans="1:24" s="1" customFormat="1">
      <c r="D14" s="5"/>
      <c r="E14" s="5"/>
      <c r="F14" s="5"/>
      <c r="G14" s="5"/>
      <c r="H14" s="5"/>
      <c r="O14" s="55"/>
      <c r="P14" s="66">
        <v>8.6</v>
      </c>
      <c r="Q14" s="65">
        <f t="shared" si="0"/>
        <v>6.0330010873719202E-7</v>
      </c>
      <c r="R14" s="65"/>
      <c r="S14" s="65"/>
      <c r="T14" s="65">
        <f t="shared" si="1"/>
        <v>1.8011510008639028E-15</v>
      </c>
      <c r="U14" s="65">
        <f t="shared" si="2"/>
        <v>1.3517006005603349E-6</v>
      </c>
      <c r="V14" s="66">
        <f t="shared" si="3"/>
        <v>0</v>
      </c>
      <c r="W14" s="13"/>
      <c r="X14" s="3"/>
    </row>
    <row r="15" spans="1:24" s="1" customFormat="1">
      <c r="D15" s="5"/>
      <c r="E15" s="5"/>
      <c r="F15" s="5"/>
      <c r="G15" s="5"/>
      <c r="H15" s="5"/>
      <c r="O15" s="55"/>
      <c r="P15" s="65">
        <v>9.5500000000000007</v>
      </c>
      <c r="Q15" s="65">
        <f t="shared" si="0"/>
        <v>9.0286317179473574E-7</v>
      </c>
      <c r="R15" s="65"/>
      <c r="S15" s="65"/>
      <c r="T15" s="65">
        <f t="shared" si="1"/>
        <v>2.3383145644265461E-14</v>
      </c>
      <c r="U15" s="65">
        <f t="shared" si="2"/>
        <v>2.0580341895115595E-6</v>
      </c>
      <c r="V15" s="66">
        <f t="shared" si="3"/>
        <v>8.7707618945387367E-15</v>
      </c>
      <c r="W15" s="13"/>
      <c r="X15" s="3"/>
    </row>
    <row r="16" spans="1:24" s="1" customFormat="1">
      <c r="D16" s="5"/>
      <c r="E16" s="5"/>
      <c r="F16" s="5"/>
      <c r="G16" s="5"/>
      <c r="H16" s="5"/>
      <c r="O16" s="55"/>
      <c r="P16" s="66">
        <v>10.5</v>
      </c>
      <c r="Q16" s="65">
        <f t="shared" si="0"/>
        <v>1.3410476721489244E-6</v>
      </c>
      <c r="R16" s="65"/>
      <c r="S16" s="65"/>
      <c r="T16" s="65">
        <f t="shared" si="1"/>
        <v>2.2751233772645876E-13</v>
      </c>
      <c r="U16" s="65">
        <f t="shared" si="2"/>
        <v>3.1108611038277445E-6</v>
      </c>
      <c r="V16" s="66">
        <f t="shared" si="3"/>
        <v>9.5701224722688494E-14</v>
      </c>
      <c r="W16" s="13"/>
      <c r="X16" s="3"/>
    </row>
    <row r="17" spans="4:24" s="1" customFormat="1">
      <c r="D17" s="5"/>
      <c r="E17" s="5"/>
      <c r="F17" s="5"/>
      <c r="G17" s="5"/>
      <c r="H17" s="5"/>
      <c r="O17" s="55"/>
      <c r="P17" s="65">
        <v>11.45</v>
      </c>
      <c r="Q17" s="65">
        <f t="shared" si="0"/>
        <v>1.9769707258157985E-6</v>
      </c>
      <c r="R17" s="65"/>
      <c r="S17" s="65"/>
      <c r="T17" s="65">
        <f t="shared" si="1"/>
        <v>1.7441527400737795E-12</v>
      </c>
      <c r="U17" s="65">
        <f t="shared" si="2"/>
        <v>4.6684029660903903E-6</v>
      </c>
      <c r="V17" s="66">
        <f t="shared" si="3"/>
        <v>8.1523676698225245E-13</v>
      </c>
      <c r="W17" s="13"/>
      <c r="X17" s="3"/>
    </row>
    <row r="18" spans="4:24" s="1" customFormat="1">
      <c r="D18" s="5"/>
      <c r="E18" s="5"/>
      <c r="F18" s="5"/>
      <c r="G18" s="5"/>
      <c r="H18" s="5"/>
      <c r="O18" s="55"/>
      <c r="P18" s="66">
        <v>12.4</v>
      </c>
      <c r="Q18" s="65">
        <f t="shared" si="0"/>
        <v>2.8926108040096569E-6</v>
      </c>
      <c r="R18" s="65"/>
      <c r="S18" s="65"/>
      <c r="T18" s="65">
        <f t="shared" si="1"/>
        <v>1.0943705356473594E-11</v>
      </c>
      <c r="U18" s="65">
        <f t="shared" si="2"/>
        <v>6.9553614900907945E-6</v>
      </c>
      <c r="V18" s="66">
        <f t="shared" si="3"/>
        <v>5.6435967010770582E-12</v>
      </c>
      <c r="W18" s="13"/>
      <c r="X18" s="3"/>
    </row>
    <row r="19" spans="4:24" s="1" customFormat="1">
      <c r="D19" s="5"/>
      <c r="E19" s="5"/>
      <c r="F19" s="5"/>
      <c r="G19" s="5"/>
      <c r="H19" s="5"/>
      <c r="O19" s="55"/>
      <c r="P19" s="65">
        <v>13.35</v>
      </c>
      <c r="Q19" s="65">
        <f t="shared" si="0"/>
        <v>4.2006211338577898E-6</v>
      </c>
      <c r="R19" s="65"/>
      <c r="S19" s="65"/>
      <c r="T19" s="65">
        <f t="shared" si="1"/>
        <v>5.788983990037633E-11</v>
      </c>
      <c r="U19" s="65">
        <f t="shared" si="2"/>
        <v>1.0288187448859176E-5</v>
      </c>
      <c r="V19" s="66">
        <f t="shared" si="3"/>
        <v>3.2755687051633231E-11</v>
      </c>
      <c r="W19" s="13"/>
      <c r="X19" s="3"/>
    </row>
    <row r="20" spans="4:24" s="1" customFormat="1">
      <c r="D20" s="5"/>
      <c r="E20" s="5"/>
      <c r="F20" s="5"/>
      <c r="G20" s="5"/>
      <c r="H20" s="5"/>
      <c r="O20" s="55"/>
      <c r="P20" s="66">
        <v>14.3</v>
      </c>
      <c r="Q20" s="65">
        <f t="shared" si="0"/>
        <v>6.0543951944220767E-6</v>
      </c>
      <c r="R20" s="65"/>
      <c r="S20" s="65"/>
      <c r="T20" s="65">
        <f t="shared" si="1"/>
        <v>2.643022441971939E-10</v>
      </c>
      <c r="U20" s="65">
        <f t="shared" si="2"/>
        <v>1.510880573651896E-5</v>
      </c>
      <c r="V20" s="66">
        <f t="shared" si="3"/>
        <v>1.6331203056552113E-10</v>
      </c>
      <c r="W20" s="13"/>
      <c r="X20" s="3"/>
    </row>
    <row r="21" spans="4:24" s="1" customFormat="1">
      <c r="D21" s="5"/>
      <c r="E21" s="5"/>
      <c r="F21" s="5"/>
      <c r="G21" s="5"/>
      <c r="H21" s="5"/>
      <c r="O21" s="55"/>
      <c r="P21" s="65">
        <v>15.25</v>
      </c>
      <c r="Q21" s="65">
        <f t="shared" si="0"/>
        <v>8.6608748265289012E-6</v>
      </c>
      <c r="R21" s="65"/>
      <c r="S21" s="65"/>
      <c r="T21" s="65">
        <f t="shared" si="1"/>
        <v>1.0614299850983426E-9</v>
      </c>
      <c r="U21" s="65">
        <f t="shared" si="2"/>
        <v>2.2029164865822182E-5</v>
      </c>
      <c r="V21" s="66">
        <f t="shared" si="3"/>
        <v>7.1329564477196072E-10</v>
      </c>
      <c r="W21" s="13"/>
      <c r="X21" s="3"/>
    </row>
    <row r="22" spans="4:24" s="1" customFormat="1">
      <c r="D22" s="5"/>
      <c r="E22" s="5"/>
      <c r="F22" s="5"/>
      <c r="G22" s="5"/>
      <c r="H22" s="5"/>
      <c r="O22" s="55"/>
      <c r="P22" s="66">
        <v>16.2</v>
      </c>
      <c r="Q22" s="65">
        <f t="shared" si="0"/>
        <v>1.2296641217857261E-5</v>
      </c>
      <c r="R22" s="65"/>
      <c r="S22" s="65"/>
      <c r="T22" s="65">
        <f t="shared" si="1"/>
        <v>3.8081270406651916E-9</v>
      </c>
      <c r="U22" s="65">
        <f t="shared" si="2"/>
        <v>3.188946866294895E-5</v>
      </c>
      <c r="V22" s="66">
        <f t="shared" si="3"/>
        <v>2.7734171625937165E-9</v>
      </c>
      <c r="W22" s="13"/>
      <c r="X22" s="3"/>
    </row>
    <row r="23" spans="4:24" s="1" customFormat="1">
      <c r="D23" s="5"/>
      <c r="E23" s="5"/>
      <c r="F23" s="5"/>
      <c r="G23" s="5"/>
      <c r="H23" s="5"/>
      <c r="O23" s="55"/>
      <c r="P23" s="65">
        <v>17.149999999999999</v>
      </c>
      <c r="Q23" s="65">
        <f t="shared" si="0"/>
        <v>1.7327862181317157E-5</v>
      </c>
      <c r="R23" s="65"/>
      <c r="S23" s="65"/>
      <c r="T23" s="65">
        <f t="shared" si="1"/>
        <v>1.2363622451943051E-8</v>
      </c>
      <c r="U23" s="65">
        <f t="shared" si="2"/>
        <v>4.5833480368351331E-5</v>
      </c>
      <c r="V23" s="66">
        <f t="shared" si="3"/>
        <v>9.7283120448210525E-9</v>
      </c>
      <c r="W23" s="13"/>
      <c r="X23" s="3"/>
    </row>
    <row r="24" spans="4:24" s="1" customFormat="1">
      <c r="D24" s="5"/>
      <c r="E24" s="5"/>
      <c r="F24" s="5"/>
      <c r="G24" s="5"/>
      <c r="H24" s="5"/>
      <c r="O24" s="55"/>
      <c r="P24" s="66">
        <v>18.100000000000001</v>
      </c>
      <c r="Q24" s="65">
        <f t="shared" si="0"/>
        <v>2.4234675674969997E-5</v>
      </c>
      <c r="R24" s="65"/>
      <c r="S24" s="65"/>
      <c r="T24" s="65">
        <f t="shared" si="1"/>
        <v>3.6717653560829233E-8</v>
      </c>
      <c r="U24" s="65">
        <f t="shared" si="2"/>
        <v>6.5404838305638258E-5</v>
      </c>
      <c r="V24" s="66">
        <f t="shared" si="3"/>
        <v>3.1130329092299291E-8</v>
      </c>
      <c r="W24" s="13"/>
      <c r="X24" s="3"/>
    </row>
    <row r="25" spans="4:24" s="1" customFormat="1">
      <c r="D25" s="5"/>
      <c r="E25" s="5"/>
      <c r="F25" s="5"/>
      <c r="G25" s="5"/>
      <c r="H25" s="5"/>
      <c r="O25" s="55"/>
      <c r="P25" s="65">
        <v>19.05</v>
      </c>
      <c r="Q25" s="65">
        <f t="shared" si="0"/>
        <v>3.3640557361012503E-5</v>
      </c>
      <c r="R25" s="65"/>
      <c r="S25" s="65"/>
      <c r="T25" s="65">
        <f t="shared" si="1"/>
        <v>1.0066089560020483E-7</v>
      </c>
      <c r="U25" s="65">
        <f t="shared" si="2"/>
        <v>9.2668862530009832E-5</v>
      </c>
      <c r="V25" s="66">
        <f t="shared" si="3"/>
        <v>9.173981030397016E-8</v>
      </c>
      <c r="W25" s="13"/>
      <c r="X25" s="3"/>
    </row>
    <row r="26" spans="4:24" s="1" customFormat="1">
      <c r="D26" s="5"/>
      <c r="E26" s="5"/>
      <c r="F26" s="5"/>
      <c r="G26" s="5"/>
      <c r="H26" s="5"/>
      <c r="O26" s="55"/>
      <c r="P26" s="66">
        <v>20</v>
      </c>
      <c r="Q26" s="65">
        <f t="shared" si="0"/>
        <v>4.6347135412407966E-5</v>
      </c>
      <c r="R26" s="65"/>
      <c r="S26" s="65"/>
      <c r="T26" s="65">
        <f t="shared" si="1"/>
        <v>2.5673576033051843E-7</v>
      </c>
      <c r="U26" s="65">
        <f t="shared" si="2"/>
        <v>1.303648164289184E-4</v>
      </c>
      <c r="V26" s="66">
        <f t="shared" si="3"/>
        <v>2.5099511047343981E-7</v>
      </c>
      <c r="W26" s="13"/>
      <c r="X26" s="3"/>
    </row>
    <row r="27" spans="4:24" s="1" customFormat="1">
      <c r="D27" s="5"/>
      <c r="E27" s="5"/>
      <c r="F27" s="5"/>
      <c r="G27" s="5"/>
      <c r="H27" s="5"/>
      <c r="O27" s="55"/>
      <c r="P27" s="65">
        <v>20.95</v>
      </c>
      <c r="Q27" s="65">
        <f t="shared" si="0"/>
        <v>6.3374763915291816E-5</v>
      </c>
      <c r="R27" s="65"/>
      <c r="S27" s="65"/>
      <c r="T27" s="65">
        <f t="shared" si="1"/>
        <v>6.1328649836405938E-7</v>
      </c>
      <c r="U27" s="65">
        <f t="shared" si="2"/>
        <v>1.8209396090684837E-4</v>
      </c>
      <c r="V27" s="66">
        <f t="shared" si="3"/>
        <v>6.4198396820813741E-7</v>
      </c>
      <c r="W27" s="13"/>
      <c r="X27" s="3"/>
    </row>
    <row r="28" spans="4:24" s="1" customFormat="1">
      <c r="D28" s="5"/>
      <c r="E28" s="5"/>
      <c r="F28" s="5"/>
      <c r="G28" s="5"/>
      <c r="H28" s="5"/>
      <c r="O28" s="55"/>
      <c r="P28" s="66">
        <v>21.9</v>
      </c>
      <c r="Q28" s="65">
        <f t="shared" si="0"/>
        <v>8.6008932175723053E-5</v>
      </c>
      <c r="R28" s="65"/>
      <c r="S28" s="65"/>
      <c r="T28" s="65">
        <f t="shared" si="1"/>
        <v>1.3801175019005298E-6</v>
      </c>
      <c r="U28" s="65">
        <f t="shared" si="2"/>
        <v>2.5254893091664066E-4</v>
      </c>
      <c r="V28" s="66">
        <f t="shared" si="3"/>
        <v>1.5443727667818763E-6</v>
      </c>
      <c r="W28" s="13"/>
      <c r="X28" s="3"/>
    </row>
    <row r="29" spans="4:24" s="1" customFormat="1">
      <c r="D29" s="5"/>
      <c r="E29" s="5"/>
      <c r="F29" s="5"/>
      <c r="G29" s="5"/>
      <c r="H29" s="5"/>
      <c r="O29" s="55"/>
      <c r="P29" s="65">
        <v>22.85</v>
      </c>
      <c r="Q29" s="65">
        <f t="shared" si="0"/>
        <v>1.1585225745464976E-4</v>
      </c>
      <c r="R29" s="65"/>
      <c r="S29" s="65"/>
      <c r="T29" s="65">
        <f t="shared" si="1"/>
        <v>2.9406733239008665E-6</v>
      </c>
      <c r="U29" s="65">
        <f t="shared" si="2"/>
        <v>3.4778988854600179E-4</v>
      </c>
      <c r="V29" s="66">
        <f t="shared" si="3"/>
        <v>3.512643146463823E-6</v>
      </c>
      <c r="W29" s="13"/>
      <c r="X29" s="3"/>
    </row>
    <row r="30" spans="4:24" s="1" customFormat="1">
      <c r="D30" s="5"/>
      <c r="E30" s="5"/>
      <c r="F30" s="5"/>
      <c r="G30" s="5"/>
      <c r="H30" s="5"/>
      <c r="O30" s="55"/>
      <c r="P30" s="66">
        <v>23.8</v>
      </c>
      <c r="Q30" s="65">
        <f t="shared" si="0"/>
        <v>1.5488137273441746E-4</v>
      </c>
      <c r="R30" s="65"/>
      <c r="S30" s="65"/>
      <c r="T30" s="65">
        <f t="shared" si="1"/>
        <v>5.9592105463834988E-6</v>
      </c>
      <c r="U30" s="65">
        <f t="shared" si="2"/>
        <v>4.7557246889540217E-4</v>
      </c>
      <c r="V30" s="66">
        <f t="shared" si="3"/>
        <v>7.5888614081698336E-6</v>
      </c>
      <c r="W30" s="13"/>
      <c r="X30" s="3"/>
    </row>
    <row r="31" spans="4:24" s="1" customFormat="1">
      <c r="D31" s="5"/>
      <c r="E31" s="5"/>
      <c r="F31" s="5"/>
      <c r="G31" s="5"/>
      <c r="H31" s="5"/>
      <c r="O31" s="55"/>
      <c r="P31" s="65">
        <v>24.75</v>
      </c>
      <c r="Q31" s="65">
        <f t="shared" si="0"/>
        <v>2.0550747405424807E-4</v>
      </c>
      <c r="R31" s="65"/>
      <c r="S31" s="65"/>
      <c r="T31" s="65">
        <f t="shared" si="1"/>
        <v>1.1530496044451425E-5</v>
      </c>
      <c r="U31" s="65">
        <f t="shared" si="2"/>
        <v>6.45731629881241E-4</v>
      </c>
      <c r="V31" s="66">
        <f t="shared" si="3"/>
        <v>1.5636951389508269E-5</v>
      </c>
      <c r="W31" s="13"/>
      <c r="X31" s="3"/>
    </row>
    <row r="32" spans="4:24" s="1" customFormat="1">
      <c r="D32" s="5"/>
      <c r="E32" s="5"/>
      <c r="F32" s="5"/>
      <c r="G32" s="5"/>
      <c r="H32" s="5"/>
      <c r="O32" s="55"/>
      <c r="P32" s="66">
        <v>25.7</v>
      </c>
      <c r="Q32" s="65">
        <f t="shared" si="0"/>
        <v>2.7063863658121533E-4</v>
      </c>
      <c r="R32" s="65"/>
      <c r="S32" s="65"/>
      <c r="T32" s="65">
        <f t="shared" si="1"/>
        <v>2.1376558813944706E-5</v>
      </c>
      <c r="U32" s="65">
        <f t="shared" si="2"/>
        <v>8.7062404029514262E-4</v>
      </c>
      <c r="V32" s="66">
        <f t="shared" si="3"/>
        <v>3.0841345468934911E-5</v>
      </c>
      <c r="W32" s="13"/>
      <c r="X32" s="3"/>
    </row>
    <row r="33" spans="4:24" s="1" customFormat="1">
      <c r="D33" s="5"/>
      <c r="E33" s="5"/>
      <c r="F33" s="5"/>
      <c r="G33" s="5"/>
      <c r="H33" s="5"/>
      <c r="O33" s="55"/>
      <c r="P33" s="65">
        <v>26.65</v>
      </c>
      <c r="Q33" s="65">
        <f t="shared" si="0"/>
        <v>3.5374125814762017E-4</v>
      </c>
      <c r="R33" s="65"/>
      <c r="S33" s="65"/>
      <c r="T33" s="65">
        <f t="shared" si="1"/>
        <v>3.8089610008052684E-5</v>
      </c>
      <c r="U33" s="65">
        <f t="shared" si="2"/>
        <v>1.1656294944795142E-3</v>
      </c>
      <c r="V33" s="66">
        <f t="shared" si="3"/>
        <v>5.8414838638332078E-5</v>
      </c>
      <c r="W33" s="13"/>
      <c r="X33" s="3"/>
    </row>
    <row r="34" spans="4:24" s="1" customFormat="1">
      <c r="D34" s="5"/>
      <c r="E34" s="5"/>
      <c r="F34" s="5"/>
      <c r="G34" s="5"/>
      <c r="H34" s="5"/>
      <c r="O34" s="55"/>
      <c r="P34" s="66">
        <v>27.6</v>
      </c>
      <c r="Q34" s="65">
        <f t="shared" si="0"/>
        <v>4.5889716949874864E-4</v>
      </c>
      <c r="R34" s="65"/>
      <c r="S34" s="65"/>
      <c r="T34" s="65">
        <f t="shared" si="1"/>
        <v>6.5412513819674596E-5</v>
      </c>
      <c r="U34" s="65">
        <f t="shared" si="2"/>
        <v>1.5497089475318138E-3</v>
      </c>
      <c r="V34" s="66">
        <f t="shared" si="3"/>
        <v>1.0655606542742113E-4</v>
      </c>
      <c r="W34" s="13"/>
      <c r="X34" s="3"/>
    </row>
    <row r="35" spans="4:24" s="1" customFormat="1">
      <c r="D35" s="5"/>
      <c r="E35" s="5"/>
      <c r="F35" s="5"/>
      <c r="G35" s="5"/>
      <c r="H35" s="5"/>
      <c r="O35" s="55"/>
      <c r="P35" s="65">
        <v>28.55</v>
      </c>
      <c r="Q35" s="65">
        <f t="shared" si="0"/>
        <v>5.9085210261252948E-4</v>
      </c>
      <c r="R35" s="65"/>
      <c r="S35" s="65"/>
      <c r="T35" s="65">
        <f t="shared" si="1"/>
        <v>1.0853875747605571E-4</v>
      </c>
      <c r="U35" s="65">
        <f t="shared" si="2"/>
        <v>2.0460130747703698E-3</v>
      </c>
      <c r="V35" s="66">
        <f t="shared" si="3"/>
        <v>1.876845425664575E-4</v>
      </c>
      <c r="W35" s="13"/>
      <c r="X35" s="3"/>
    </row>
    <row r="36" spans="4:24" s="1" customFormat="1">
      <c r="D36" s="5"/>
      <c r="E36" s="5"/>
      <c r="F36" s="5"/>
      <c r="G36" s="5"/>
      <c r="H36" s="5"/>
      <c r="O36" s="55"/>
      <c r="P36" s="66">
        <v>29.5</v>
      </c>
      <c r="Q36" s="65">
        <f t="shared" si="0"/>
        <v>7.5505038845831006E-4</v>
      </c>
      <c r="R36" s="65"/>
      <c r="S36" s="65"/>
      <c r="T36" s="65">
        <f t="shared" si="1"/>
        <v>1.744038890849654E-4</v>
      </c>
      <c r="U36" s="65">
        <f t="shared" si="2"/>
        <v>2.6825307716444868E-3</v>
      </c>
      <c r="V36" s="66">
        <f t="shared" si="3"/>
        <v>3.1995924553007704E-4</v>
      </c>
      <c r="W36" s="13"/>
      <c r="X36" s="3"/>
    </row>
    <row r="37" spans="4:24" s="1" customFormat="1">
      <c r="D37" s="5"/>
      <c r="E37" s="5"/>
      <c r="F37" s="5"/>
      <c r="G37" s="5"/>
      <c r="H37" s="5"/>
      <c r="O37" s="55"/>
      <c r="P37" s="65">
        <v>30.45</v>
      </c>
      <c r="Q37" s="65">
        <f t="shared" si="0"/>
        <v>9.5765003506905649E-4</v>
      </c>
      <c r="R37" s="65"/>
      <c r="S37" s="65"/>
      <c r="T37" s="65">
        <f t="shared" si="1"/>
        <v>2.7193144783675905E-4</v>
      </c>
      <c r="U37" s="65">
        <f t="shared" si="2"/>
        <v>3.4927617847853032E-3</v>
      </c>
      <c r="V37" s="66">
        <f t="shared" si="3"/>
        <v>5.2905552271276246E-4</v>
      </c>
      <c r="W37" s="13"/>
      <c r="X37" s="3"/>
    </row>
    <row r="38" spans="4:24" s="1" customFormat="1">
      <c r="D38" s="5"/>
      <c r="E38" s="5"/>
      <c r="F38" s="5"/>
      <c r="G38" s="5"/>
      <c r="H38" s="5"/>
      <c r="O38" s="55"/>
      <c r="P38" s="66">
        <v>31.4</v>
      </c>
      <c r="Q38" s="65">
        <f t="shared" si="0"/>
        <v>1.2055118007945258E-3</v>
      </c>
      <c r="R38" s="65"/>
      <c r="S38" s="65"/>
      <c r="T38" s="65">
        <f t="shared" si="1"/>
        <v>4.1219027221686948E-4</v>
      </c>
      <c r="U38" s="65">
        <f t="shared" si="2"/>
        <v>4.516391835355571E-3</v>
      </c>
      <c r="V38" s="66">
        <f t="shared" si="3"/>
        <v>8.5013741943906762E-4</v>
      </c>
      <c r="W38" s="13"/>
      <c r="X38" s="3"/>
    </row>
    <row r="39" spans="4:24" s="1" customFormat="1">
      <c r="D39" s="5"/>
      <c r="E39" s="5"/>
      <c r="F39" s="5"/>
      <c r="G39" s="5"/>
      <c r="H39" s="5"/>
      <c r="O39" s="55"/>
      <c r="P39" s="65">
        <v>32.35</v>
      </c>
      <c r="Q39" s="65">
        <f t="shared" si="0"/>
        <v>1.5061556205230298E-3</v>
      </c>
      <c r="R39" s="65"/>
      <c r="S39" s="65"/>
      <c r="T39" s="65">
        <f t="shared" si="1"/>
        <v>6.0841838677873383E-4</v>
      </c>
      <c r="U39" s="65">
        <f t="shared" si="2"/>
        <v>5.7999423819290463E-3</v>
      </c>
      <c r="V39" s="66">
        <f t="shared" si="3"/>
        <v>1.329919010943148E-3</v>
      </c>
      <c r="W39" s="13"/>
      <c r="X39" s="3"/>
    </row>
    <row r="40" spans="4:24" s="1" customFormat="1">
      <c r="D40" s="5"/>
      <c r="E40" s="5"/>
      <c r="F40" s="5"/>
      <c r="G40" s="5"/>
      <c r="H40" s="5"/>
      <c r="O40" s="55"/>
      <c r="P40" s="66">
        <v>33.299999999999997</v>
      </c>
      <c r="Q40" s="65">
        <f t="shared" si="0"/>
        <v>1.8676778623746473E-3</v>
      </c>
      <c r="R40" s="65"/>
      <c r="S40" s="65"/>
      <c r="T40" s="65">
        <f t="shared" si="1"/>
        <v>8.758726350642761E-4</v>
      </c>
      <c r="U40" s="65">
        <f t="shared" si="2"/>
        <v>7.3973608832279547E-3</v>
      </c>
      <c r="V40" s="66">
        <f t="shared" si="3"/>
        <v>2.0286692004485296E-3</v>
      </c>
      <c r="W40" s="13"/>
      <c r="X40" s="3"/>
    </row>
    <row r="41" spans="4:24" s="1" customFormat="1">
      <c r="D41" s="5"/>
      <c r="E41" s="5"/>
      <c r="F41" s="5"/>
      <c r="G41" s="5"/>
      <c r="H41" s="5"/>
      <c r="O41" s="55"/>
      <c r="P41" s="65">
        <v>34.25</v>
      </c>
      <c r="Q41" s="65">
        <f t="shared" si="0"/>
        <v>2.2986234820825519E-3</v>
      </c>
      <c r="R41" s="65"/>
      <c r="S41" s="65"/>
      <c r="T41" s="65">
        <f t="shared" si="1"/>
        <v>1.2314733173491446E-3</v>
      </c>
      <c r="U41" s="65">
        <f t="shared" si="2"/>
        <v>9.3705114641786658E-3</v>
      </c>
      <c r="V41" s="66">
        <f t="shared" si="3"/>
        <v>3.021978159753913E-3</v>
      </c>
      <c r="W41" s="13"/>
      <c r="X41" s="3"/>
    </row>
    <row r="42" spans="4:24" s="1" customFormat="1">
      <c r="D42" s="5"/>
      <c r="E42" s="5"/>
      <c r="F42" s="5"/>
      <c r="G42" s="5"/>
      <c r="H42" s="5"/>
      <c r="O42" s="55"/>
      <c r="P42" s="66">
        <v>35.200000000000003</v>
      </c>
      <c r="Q42" s="65">
        <f t="shared" si="0"/>
        <v>2.8078082806750628E-3</v>
      </c>
      <c r="R42" s="65"/>
      <c r="S42" s="65"/>
      <c r="T42" s="65">
        <f t="shared" si="1"/>
        <v>1.6932288877091859E-3</v>
      </c>
      <c r="U42" s="65">
        <f t="shared" si="2"/>
        <v>1.178952074735351E-2</v>
      </c>
      <c r="V42" s="66">
        <f t="shared" si="3"/>
        <v>4.4020805203597302E-3</v>
      </c>
      <c r="W42" s="13"/>
      <c r="X42" s="3"/>
    </row>
    <row r="43" spans="4:24" s="1" customFormat="1">
      <c r="D43" s="5"/>
      <c r="E43" s="5"/>
      <c r="F43" s="5"/>
      <c r="G43" s="5"/>
      <c r="H43" s="5"/>
      <c r="O43" s="55"/>
      <c r="P43" s="65">
        <v>36.15</v>
      </c>
      <c r="Q43" s="65">
        <f t="shared" si="0"/>
        <v>3.4040882112937017E-3</v>
      </c>
      <c r="R43" s="65"/>
      <c r="S43" s="65"/>
      <c r="T43" s="65">
        <f t="shared" si="1"/>
        <v>2.2794459397520034E-3</v>
      </c>
      <c r="U43" s="65">
        <f t="shared" si="2"/>
        <v>1.4732929834885056E-2</v>
      </c>
      <c r="V43" s="66">
        <f t="shared" si="3"/>
        <v>6.2785325832177552E-3</v>
      </c>
      <c r="W43" s="13"/>
      <c r="X43" s="3"/>
    </row>
    <row r="44" spans="4:24" s="1" customFormat="1">
      <c r="D44" s="5"/>
      <c r="E44" s="5"/>
      <c r="F44" s="5"/>
      <c r="G44" s="5"/>
      <c r="H44" s="5"/>
      <c r="O44" s="55"/>
      <c r="P44" s="66">
        <v>37.1</v>
      </c>
      <c r="Q44" s="65">
        <f t="shared" si="0"/>
        <v>4.0960750393359557E-3</v>
      </c>
      <c r="R44" s="65"/>
      <c r="S44" s="65"/>
      <c r="T44" s="65">
        <f t="shared" si="1"/>
        <v>3.007752174220747E-3</v>
      </c>
      <c r="U44" s="65">
        <f t="shared" si="2"/>
        <v>1.8287601596253866E-2</v>
      </c>
      <c r="V44" s="66">
        <f t="shared" si="3"/>
        <v>8.7780409879734123E-3</v>
      </c>
      <c r="W44" s="13"/>
      <c r="X44" s="3"/>
    </row>
    <row r="45" spans="4:24" s="1" customFormat="1">
      <c r="D45" s="5"/>
      <c r="E45" s="5"/>
      <c r="F45" s="5"/>
      <c r="G45" s="5"/>
      <c r="H45" s="5"/>
      <c r="O45" s="55"/>
      <c r="P45" s="66">
        <v>38.049999999999997</v>
      </c>
      <c r="Q45" s="65">
        <f t="shared" si="0"/>
        <v>4.8918006056292906E-3</v>
      </c>
      <c r="R45" s="65"/>
      <c r="S45" s="65"/>
      <c r="T45" s="65">
        <f t="shared" si="1"/>
        <v>3.8939822160994268E-3</v>
      </c>
      <c r="U45" s="65">
        <f t="shared" si="2"/>
        <v>2.2548333111519492E-2</v>
      </c>
      <c r="V45" s="66">
        <f t="shared" si="3"/>
        <v>1.2043301883980395E-2</v>
      </c>
      <c r="W45" s="13"/>
      <c r="X45" s="3"/>
    </row>
    <row r="46" spans="4:24" s="1" customFormat="1">
      <c r="D46" s="5"/>
      <c r="E46" s="5"/>
      <c r="F46" s="5"/>
      <c r="G46" s="5"/>
      <c r="H46" s="5"/>
      <c r="O46" s="55"/>
      <c r="P46" s="65">
        <v>39</v>
      </c>
      <c r="Q46" s="65">
        <f t="shared" si="0"/>
        <v>5.7983353885566928E-3</v>
      </c>
      <c r="R46" s="65"/>
      <c r="S46" s="65"/>
      <c r="T46" s="65">
        <f t="shared" si="1"/>
        <v>4.9509953282199353E-3</v>
      </c>
      <c r="U46" s="65">
        <f t="shared" si="2"/>
        <v>2.7617126859031949E-2</v>
      </c>
      <c r="V46" s="66">
        <f t="shared" si="3"/>
        <v>1.6230731391130848E-2</v>
      </c>
      <c r="W46" s="13"/>
      <c r="X46" s="3"/>
    </row>
    <row r="47" spans="4:24" s="1" customFormat="1">
      <c r="D47" s="5"/>
      <c r="E47" s="5"/>
      <c r="F47" s="5"/>
      <c r="G47" s="5"/>
      <c r="H47" s="5"/>
      <c r="O47" s="55"/>
      <c r="P47" s="66">
        <v>39.950000000000003</v>
      </c>
      <c r="Q47" s="65">
        <f t="shared" si="0"/>
        <v>6.8213708613525017E-3</v>
      </c>
      <c r="R47" s="65"/>
      <c r="S47" s="65"/>
      <c r="T47" s="65">
        <f t="shared" si="1"/>
        <v>6.1875078041575228E-3</v>
      </c>
      <c r="U47" s="65">
        <f t="shared" si="2"/>
        <v>3.3602081432212216E-2</v>
      </c>
      <c r="V47" s="66">
        <f t="shared" si="3"/>
        <v>2.1507088885240222E-2</v>
      </c>
      <c r="W47" s="13"/>
      <c r="X47" s="3"/>
    </row>
    <row r="48" spans="4:24" s="1" customFormat="1">
      <c r="D48" s="5"/>
      <c r="E48" s="5"/>
      <c r="F48" s="5"/>
      <c r="G48" s="5"/>
      <c r="H48" s="5"/>
      <c r="O48" s="55"/>
      <c r="P48" s="66">
        <v>40.9</v>
      </c>
      <c r="Q48" s="65">
        <f t="shared" si="0"/>
        <v>7.9647790886731521E-3</v>
      </c>
      <c r="R48" s="65"/>
      <c r="S48" s="65"/>
      <c r="T48" s="65">
        <f t="shared" si="1"/>
        <v>7.6070292673386403E-3</v>
      </c>
      <c r="U48" s="65">
        <f t="shared" si="2"/>
        <v>4.0615873464561303E-2</v>
      </c>
      <c r="V48" s="66">
        <f t="shared" si="3"/>
        <v>2.8045011958442556E-2</v>
      </c>
      <c r="W48" s="13"/>
      <c r="X48" s="3"/>
    </row>
    <row r="49" spans="4:24" s="1" customFormat="1">
      <c r="D49" s="5"/>
      <c r="E49" s="5"/>
      <c r="F49" s="5"/>
      <c r="G49" s="5"/>
      <c r="H49" s="5"/>
      <c r="O49" s="55"/>
      <c r="P49" s="65">
        <v>41.85</v>
      </c>
      <c r="Q49" s="65">
        <f t="shared" si="0"/>
        <v>9.2301668418035138E-3</v>
      </c>
      <c r="R49" s="65"/>
      <c r="S49" s="65"/>
      <c r="T49" s="65">
        <f t="shared" si="1"/>
        <v>9.2069902575178005E-3</v>
      </c>
      <c r="U49" s="65">
        <f t="shared" si="2"/>
        <v>4.8773817056061652E-2</v>
      </c>
      <c r="V49" s="66">
        <f t="shared" si="3"/>
        <v>3.6017653335779887E-2</v>
      </c>
      <c r="W49" s="13"/>
      <c r="X49" s="3"/>
    </row>
    <row r="50" spans="4:24" s="1" customFormat="1">
      <c r="D50" s="5"/>
      <c r="E50" s="5"/>
      <c r="F50" s="5"/>
      <c r="G50" s="5"/>
      <c r="H50" s="5"/>
      <c r="O50" s="55"/>
      <c r="P50" s="66">
        <v>42.8</v>
      </c>
      <c r="Q50" s="65">
        <f t="shared" si="0"/>
        <v>1.0616444933207302E-2</v>
      </c>
      <c r="R50" s="65"/>
      <c r="S50" s="65"/>
      <c r="T50" s="65">
        <f t="shared" si="1"/>
        <v>1.0978138322934278E-2</v>
      </c>
      <c r="U50" s="65">
        <f t="shared" si="2"/>
        <v>5.8191505080086969E-2</v>
      </c>
      <c r="V50" s="66">
        <f t="shared" si="3"/>
        <v>4.5592574027911392E-2</v>
      </c>
      <c r="W50" s="13"/>
      <c r="X50" s="3"/>
    </row>
    <row r="51" spans="4:24" s="1" customFormat="1">
      <c r="D51" s="5"/>
      <c r="E51" s="5"/>
      <c r="F51" s="5"/>
      <c r="G51" s="5"/>
      <c r="H51" s="5"/>
      <c r="O51" s="55"/>
      <c r="P51" s="66">
        <v>43.75</v>
      </c>
      <c r="Q51" s="65">
        <f t="shared" si="0"/>
        <v>1.2119436155308663E-2</v>
      </c>
      <c r="R51" s="65"/>
      <c r="S51" s="65"/>
      <c r="T51" s="65">
        <f t="shared" si="1"/>
        <v>1.2904262282890936E-2</v>
      </c>
      <c r="U51" s="65">
        <f t="shared" si="2"/>
        <v>6.8982057761868831E-2</v>
      </c>
      <c r="V51" s="66">
        <f t="shared" si="3"/>
        <v>5.6925262773844465E-2</v>
      </c>
      <c r="W51" s="13"/>
      <c r="X51" s="3"/>
    </row>
    <row r="52" spans="4:24" s="1" customFormat="1">
      <c r="D52" s="5"/>
      <c r="E52" s="5"/>
      <c r="F52" s="5"/>
      <c r="G52" s="5"/>
      <c r="H52" s="5"/>
      <c r="O52" s="55"/>
      <c r="P52" s="65">
        <v>44.7</v>
      </c>
      <c r="Q52" s="65">
        <f t="shared" si="0"/>
        <v>1.3731546834875499E-2</v>
      </c>
      <c r="R52" s="65"/>
      <c r="S52" s="65"/>
      <c r="T52" s="65">
        <f t="shared" si="1"/>
        <v>1.4962281116652577E-2</v>
      </c>
      <c r="U52" s="65">
        <f t="shared" si="2"/>
        <v>8.1253027003650891E-2</v>
      </c>
      <c r="V52" s="66">
        <f t="shared" si="3"/>
        <v>7.0152503178132264E-2</v>
      </c>
      <c r="W52" s="13"/>
      <c r="X52" s="3"/>
    </row>
    <row r="53" spans="4:24" s="1" customFormat="1">
      <c r="D53" s="5"/>
      <c r="E53" s="5"/>
      <c r="F53" s="5"/>
      <c r="G53" s="5"/>
      <c r="H53" s="5"/>
      <c r="O53" s="55"/>
      <c r="P53" s="66">
        <v>45.65</v>
      </c>
      <c r="Q53" s="65">
        <f t="shared" si="0"/>
        <v>1.5441527294154822E-2</v>
      </c>
      <c r="R53" s="65"/>
      <c r="S53" s="65"/>
      <c r="T53" s="65">
        <f t="shared" si="1"/>
        <v>1.7122707373808499E-2</v>
      </c>
      <c r="U53" s="65">
        <f t="shared" si="2"/>
        <v>9.5103028942075007E-2</v>
      </c>
      <c r="V53" s="66">
        <f t="shared" si="3"/>
        <v>8.5386082096854055E-2</v>
      </c>
      <c r="W53" s="13"/>
      <c r="X53" s="3"/>
    </row>
    <row r="54" spans="4:24" s="1" customFormat="1">
      <c r="D54" s="5"/>
      <c r="E54" s="5"/>
      <c r="F54" s="5"/>
      <c r="G54" s="5"/>
      <c r="H54" s="5"/>
      <c r="O54" s="55"/>
      <c r="P54" s="66">
        <v>46.599999999999902</v>
      </c>
      <c r="Q54" s="65">
        <f t="shared" si="0"/>
        <v>1.72343452160258E-2</v>
      </c>
      <c r="R54" s="65"/>
      <c r="S54" s="65"/>
      <c r="T54" s="65">
        <f t="shared" si="1"/>
        <v>1.9350467663347096E-2</v>
      </c>
      <c r="U54" s="65">
        <f t="shared" si="2"/>
        <v>0.11061820076681395</v>
      </c>
      <c r="V54" s="66">
        <f t="shared" si="3"/>
        <v>0.10270701098808976</v>
      </c>
      <c r="W54" s="13"/>
      <c r="X54" s="3"/>
    </row>
    <row r="55" spans="4:24" s="1" customFormat="1">
      <c r="D55" s="5"/>
      <c r="E55" s="5"/>
      <c r="F55" s="5"/>
      <c r="G55" s="5"/>
      <c r="H55" s="5"/>
      <c r="O55" s="55"/>
      <c r="P55" s="65">
        <v>47.549999999999898</v>
      </c>
      <c r="Q55" s="65">
        <f t="shared" si="0"/>
        <v>1.9091192907395114E-2</v>
      </c>
      <c r="R55" s="65"/>
      <c r="S55" s="65"/>
      <c r="T55" s="65">
        <f t="shared" si="1"/>
        <v>2.160603720278859E-2</v>
      </c>
      <c r="U55" s="65">
        <f t="shared" si="2"/>
        <v>0.1278685993383385</v>
      </c>
      <c r="V55" s="66">
        <f t="shared" si="3"/>
        <v>0.12216080476692703</v>
      </c>
      <c r="W55" s="13"/>
      <c r="X55" s="3"/>
    </row>
    <row r="56" spans="4:24" s="1" customFormat="1">
      <c r="D56" s="5"/>
      <c r="E56" s="5"/>
      <c r="F56" s="5"/>
      <c r="G56" s="5"/>
      <c r="H56" s="5"/>
      <c r="O56" s="55"/>
      <c r="P56" s="66">
        <v>48.499999999999901</v>
      </c>
      <c r="Q56" s="65">
        <f t="shared" si="0"/>
        <v>2.0989644723899557E-2</v>
      </c>
      <c r="R56" s="65"/>
      <c r="S56" s="65"/>
      <c r="T56" s="65">
        <f t="shared" si="1"/>
        <v>2.3846823821789688E-2</v>
      </c>
      <c r="U56" s="65">
        <f t="shared" si="2"/>
        <v>0.14690467697416865</v>
      </c>
      <c r="V56" s="66">
        <f t="shared" si="3"/>
        <v>0.14375380784033731</v>
      </c>
      <c r="W56" s="13"/>
      <c r="X56" s="3"/>
    </row>
    <row r="57" spans="4:24" s="1" customFormat="1">
      <c r="D57" s="5"/>
      <c r="E57" s="5"/>
      <c r="F57" s="5"/>
      <c r="G57" s="5"/>
      <c r="H57" s="5"/>
      <c r="O57" s="55"/>
      <c r="P57" s="66">
        <v>49.449999999999903</v>
      </c>
      <c r="Q57" s="65">
        <f t="shared" si="0"/>
        <v>2.2903974574832318E-2</v>
      </c>
      <c r="R57" s="65"/>
      <c r="S57" s="65"/>
      <c r="T57" s="65">
        <f t="shared" si="1"/>
        <v>2.6028720917284521E-2</v>
      </c>
      <c r="U57" s="65">
        <f t="shared" si="2"/>
        <v>0.16775398232906047</v>
      </c>
      <c r="V57" s="66">
        <f t="shared" si="3"/>
        <v>0.16745111351968256</v>
      </c>
      <c r="W57" s="13"/>
      <c r="X57" s="3"/>
    </row>
    <row r="58" spans="4:24" s="1" customFormat="1">
      <c r="D58" s="5"/>
      <c r="E58" s="5"/>
      <c r="F58" s="5"/>
      <c r="G58" s="5"/>
      <c r="H58" s="5"/>
      <c r="O58" s="55"/>
      <c r="P58" s="65">
        <v>50.399999999999899</v>
      </c>
      <c r="Q58" s="65">
        <f t="shared" si="0"/>
        <v>2.4805635726398375E-2</v>
      </c>
      <c r="R58" s="65"/>
      <c r="S58" s="65"/>
      <c r="T58" s="65">
        <f t="shared" si="1"/>
        <v>2.8107739690998532E-2</v>
      </c>
      <c r="U58" s="65">
        <f t="shared" si="2"/>
        <v>0.19041824015335362</v>
      </c>
      <c r="V58" s="66">
        <f t="shared" si="3"/>
        <v>0.19317576867467168</v>
      </c>
      <c r="W58" s="13"/>
      <c r="X58" s="3"/>
    </row>
    <row r="59" spans="4:24" s="1" customFormat="1">
      <c r="D59" s="5"/>
      <c r="E59" s="5"/>
      <c r="F59" s="5"/>
      <c r="G59" s="5"/>
      <c r="H59" s="5"/>
      <c r="O59" s="55"/>
      <c r="P59" s="66">
        <v>51.349999999999902</v>
      </c>
      <c r="Q59" s="65">
        <f t="shared" si="0"/>
        <v>2.6663896456271919E-2</v>
      </c>
      <c r="R59" s="65"/>
      <c r="S59" s="65"/>
      <c r="T59" s="65">
        <f t="shared" si="1"/>
        <v>3.0041628902549182E-2</v>
      </c>
      <c r="U59" s="65">
        <f t="shared" si="2"/>
        <v>0.21487096176268849</v>
      </c>
      <c r="V59" s="66">
        <f t="shared" si="3"/>
        <v>0.22080981683253509</v>
      </c>
      <c r="W59" s="13"/>
      <c r="X59" s="3"/>
    </row>
    <row r="60" spans="4:24" s="1" customFormat="1">
      <c r="D60" s="5"/>
      <c r="E60" s="5"/>
      <c r="F60" s="5"/>
      <c r="G60" s="5"/>
      <c r="H60" s="5"/>
      <c r="O60" s="55"/>
      <c r="P60" s="66">
        <v>52.299999999999898</v>
      </c>
      <c r="Q60" s="65">
        <f t="shared" si="0"/>
        <v>2.844661599261699E-2</v>
      </c>
      <c r="R60" s="65"/>
      <c r="S60" s="65"/>
      <c r="T60" s="65">
        <f t="shared" si="1"/>
        <v>3.1791395012317716E-2</v>
      </c>
      <c r="U60" s="65">
        <f t="shared" si="2"/>
        <v>0.24105572760908534</v>
      </c>
      <c r="V60" s="66">
        <f t="shared" si="3"/>
        <v>0.25019649196841298</v>
      </c>
      <c r="W60" s="13"/>
      <c r="X60" s="3"/>
    </row>
    <row r="61" spans="4:24" s="1" customFormat="1">
      <c r="D61" s="5"/>
      <c r="E61" s="5"/>
      <c r="F61" s="5"/>
      <c r="G61" s="5"/>
      <c r="H61" s="5"/>
      <c r="O61" s="55"/>
      <c r="P61" s="65">
        <v>53.249999999999901</v>
      </c>
      <c r="Q61" s="65">
        <f t="shared" si="0"/>
        <v>3.0121136191646126E-2</v>
      </c>
      <c r="R61" s="65"/>
      <c r="S61" s="65"/>
      <c r="T61" s="65">
        <f t="shared" si="1"/>
        <v>3.3322646073371959E-2</v>
      </c>
      <c r="U61" s="65">
        <f t="shared" si="2"/>
        <v>0.26888526425369086</v>
      </c>
      <c r="V61" s="66">
        <f t="shared" si="3"/>
        <v>0.28114419671667168</v>
      </c>
      <c r="W61" s="13"/>
      <c r="X61" s="3"/>
    </row>
    <row r="62" spans="4:24" s="1" customFormat="1">
      <c r="D62" s="5"/>
      <c r="E62" s="5"/>
      <c r="F62" s="5"/>
      <c r="G62" s="5"/>
      <c r="H62" s="5"/>
      <c r="O62" s="55"/>
      <c r="P62" s="66">
        <v>54.199999999999903</v>
      </c>
      <c r="Q62" s="65">
        <f t="shared" si="0"/>
        <v>3.1655256207859937E-2</v>
      </c>
      <c r="R62" s="65"/>
      <c r="S62" s="65"/>
      <c r="T62" s="65">
        <f t="shared" si="1"/>
        <v>3.4606697750638016E-2</v>
      </c>
      <c r="U62" s="65">
        <f t="shared" si="2"/>
        <v>0.29824141074073629</v>
      </c>
      <c r="V62" s="66">
        <f t="shared" si="3"/>
        <v>0.31343114708648978</v>
      </c>
      <c r="W62" s="13"/>
      <c r="X62" s="3"/>
    </row>
    <row r="63" spans="4:24" s="1" customFormat="1">
      <c r="D63" s="5"/>
      <c r="E63" s="5"/>
      <c r="F63" s="5"/>
      <c r="G63" s="5"/>
      <c r="H63" s="5"/>
      <c r="O63" s="55"/>
      <c r="P63" s="66">
        <v>55.149999999999899</v>
      </c>
      <c r="Q63" s="65">
        <f t="shared" si="0"/>
        <v>3.3018250621243715E-2</v>
      </c>
      <c r="R63" s="65"/>
      <c r="S63" s="65"/>
      <c r="T63" s="65">
        <f t="shared" si="1"/>
        <v>3.5621397843142943E-2</v>
      </c>
      <c r="U63" s="65">
        <f t="shared" si="2"/>
        <v>0.32897603490305394</v>
      </c>
      <c r="V63" s="66">
        <f t="shared" si="3"/>
        <v>0.34681153443479906</v>
      </c>
      <c r="W63" s="13"/>
      <c r="X63" s="3"/>
    </row>
    <row r="64" spans="4:24" s="1" customFormat="1">
      <c r="D64" s="5"/>
      <c r="E64" s="5"/>
      <c r="F64" s="5"/>
      <c r="G64" s="5"/>
      <c r="H64" s="5"/>
      <c r="O64" s="55"/>
      <c r="P64" s="65">
        <v>56.099999999999902</v>
      </c>
      <c r="Q64" s="65">
        <f t="shared" si="0"/>
        <v>3.418188667524024E-2</v>
      </c>
      <c r="R64" s="65"/>
      <c r="S64" s="65"/>
      <c r="T64" s="65">
        <f t="shared" si="1"/>
        <v>3.6351645033466544E-2</v>
      </c>
      <c r="U64" s="65">
        <f t="shared" si="2"/>
        <v>0.36091292010884968</v>
      </c>
      <c r="V64" s="66">
        <f t="shared" si="3"/>
        <v>0.3810216775341293</v>
      </c>
      <c r="W64" s="13"/>
      <c r="X64" s="3"/>
    </row>
    <row r="65" spans="4:24" s="1" customFormat="1">
      <c r="D65" s="5"/>
      <c r="E65" s="5"/>
      <c r="F65" s="5"/>
      <c r="G65" s="5"/>
      <c r="H65" s="5"/>
      <c r="O65" s="55"/>
      <c r="P65" s="66">
        <v>57.049999999999898</v>
      </c>
      <c r="Q65" s="65">
        <f t="shared" si="0"/>
        <v>3.5121393903685419E-2</v>
      </c>
      <c r="R65" s="65"/>
      <c r="S65" s="65"/>
      <c r="T65" s="65">
        <f t="shared" si="1"/>
        <v>3.6789596740896061E-2</v>
      </c>
      <c r="U65" s="65">
        <f t="shared" si="2"/>
        <v>0.39385059949505385</v>
      </c>
      <c r="V65" s="66">
        <f t="shared" si="3"/>
        <v>0.4157869989969647</v>
      </c>
      <c r="W65" s="13"/>
      <c r="X65" s="3"/>
    </row>
    <row r="66" spans="4:24" s="1" customFormat="1">
      <c r="D66" s="5"/>
      <c r="E66" s="5"/>
      <c r="F66" s="5"/>
      <c r="G66" s="5"/>
      <c r="H66" s="5"/>
      <c r="O66" s="55"/>
      <c r="P66" s="66">
        <v>57.999999999999901</v>
      </c>
      <c r="Q66" s="65">
        <f t="shared" si="0"/>
        <v>3.5816339780163894E-2</v>
      </c>
      <c r="R66" s="65"/>
      <c r="S66" s="65"/>
      <c r="T66" s="65">
        <f t="shared" si="1"/>
        <v>3.6934578569667489E-2</v>
      </c>
      <c r="U66" s="65">
        <f t="shared" si="2"/>
        <v>0.42756607029234939</v>
      </c>
      <c r="V66" s="66">
        <f t="shared" si="3"/>
        <v>0.45082904569996973</v>
      </c>
      <c r="W66" s="13"/>
      <c r="X66" s="3"/>
    </row>
    <row r="67" spans="4:24" s="1" customFormat="1">
      <c r="D67" s="5"/>
      <c r="E67" s="5"/>
      <c r="F67" s="5"/>
      <c r="G67" s="5"/>
      <c r="H67" s="5"/>
      <c r="O67" s="55"/>
      <c r="P67" s="65">
        <v>58.949999999999903</v>
      </c>
      <c r="Q67" s="65">
        <f t="shared" si="0"/>
        <v>3.6251368212678811E-2</v>
      </c>
      <c r="R67" s="65"/>
      <c r="S67" s="65"/>
      <c r="T67" s="65">
        <f t="shared" si="1"/>
        <v>3.6792722870421686E-2</v>
      </c>
      <c r="U67" s="65">
        <f t="shared" si="2"/>
        <v>0.46181927809049572</v>
      </c>
      <c r="V67" s="66">
        <f t="shared" si="3"/>
        <v>0.48587176802357945</v>
      </c>
      <c r="W67" s="13"/>
      <c r="X67" s="3"/>
    </row>
    <row r="68" spans="4:24" s="1" customFormat="1">
      <c r="D68" s="5"/>
      <c r="E68" s="5"/>
      <c r="F68" s="5"/>
      <c r="G68" s="5"/>
      <c r="H68" s="5"/>
      <c r="O68" s="55"/>
      <c r="P68" s="66">
        <v>59.899999999999899</v>
      </c>
      <c r="Q68" s="65">
        <f t="shared" si="0"/>
        <v>3.6416763622972796E-2</v>
      </c>
      <c r="R68" s="65"/>
      <c r="S68" s="65"/>
      <c r="T68" s="65">
        <f t="shared" si="1"/>
        <v>3.6376375657392525E-2</v>
      </c>
      <c r="U68" s="65">
        <f t="shared" si="2"/>
        <v>0.49635822247833639</v>
      </c>
      <c r="V68" s="66">
        <f t="shared" si="3"/>
        <v>0.5206482133698298</v>
      </c>
      <c r="W68" s="13"/>
      <c r="X68" s="3"/>
    </row>
    <row r="69" spans="4:24" s="1" customFormat="1">
      <c r="D69" s="5"/>
      <c r="E69" s="5"/>
      <c r="F69" s="5"/>
      <c r="G69" s="5"/>
      <c r="H69" s="5"/>
      <c r="O69" s="55"/>
      <c r="P69" s="66">
        <v>60.849999999999902</v>
      </c>
      <c r="Q69" s="65">
        <f t="shared" ref="Q69:Q111" si="4">(1/(SQRT(2*PI())*SQRT($O$5)))*EXP(-0.5*((P69-$O$4)/SQRT($O$5))^2)</f>
        <v>3.6308811676423774E-2</v>
      </c>
      <c r="R69" s="65"/>
      <c r="S69" s="65"/>
      <c r="T69" s="65">
        <f t="shared" ref="T69:T111" si="5">(1/($R$4*2^($B$4/2)))*(EXP(-P69/2))*P69^(($B$4/2)-1)</f>
        <v>3.5703319176246549E-2</v>
      </c>
      <c r="U69" s="65">
        <f t="shared" ref="U69:U111" si="6">NORMDIST(P69,$O$4,SQRT($O$5),1)</f>
        <v>0.530924503877092</v>
      </c>
      <c r="V69" s="66">
        <f t="shared" ref="V69:V111" si="7">1-CHIDIST(P69,$B$4)</f>
        <v>0.55490565766906286</v>
      </c>
      <c r="W69" s="13"/>
      <c r="X69" s="3"/>
    </row>
    <row r="70" spans="4:24" s="1" customFormat="1">
      <c r="D70" s="5"/>
      <c r="E70" s="5"/>
      <c r="F70" s="5"/>
      <c r="G70" s="5"/>
      <c r="H70" s="5"/>
      <c r="O70" s="55"/>
      <c r="P70" s="65">
        <v>61.799999999999898</v>
      </c>
      <c r="Q70" s="65">
        <f t="shared" si="4"/>
        <v>3.5929937958321854E-2</v>
      </c>
      <c r="R70" s="65"/>
      <c r="S70" s="65"/>
      <c r="T70" s="65">
        <f t="shared" si="5"/>
        <v>3.4795861749370653E-2</v>
      </c>
      <c r="U70" s="65">
        <f t="shared" si="6"/>
        <v>0.56525910863091544</v>
      </c>
      <c r="V70" s="66">
        <f t="shared" si="7"/>
        <v>0.58841036411859249</v>
      </c>
      <c r="W70" s="13"/>
      <c r="X70" s="3"/>
    </row>
    <row r="71" spans="4:24" s="1" customFormat="1">
      <c r="D71" s="5"/>
      <c r="E71" s="5"/>
      <c r="F71" s="5"/>
      <c r="G71" s="5"/>
      <c r="H71" s="5"/>
      <c r="O71" s="55"/>
      <c r="P71" s="66">
        <v>62.749999999999901</v>
      </c>
      <c r="Q71" s="65">
        <f t="shared" si="4"/>
        <v>3.5288617366036348E-2</v>
      </c>
      <c r="R71" s="65"/>
      <c r="S71" s="65"/>
      <c r="T71" s="65">
        <f t="shared" si="5"/>
        <v>3.3679847362132954E-2</v>
      </c>
      <c r="U71" s="65">
        <f t="shared" si="6"/>
        <v>0.59910821703030281</v>
      </c>
      <c r="V71" s="66">
        <f t="shared" si="7"/>
        <v>0.62095173668365922</v>
      </c>
      <c r="W71" s="13"/>
      <c r="X71" s="3"/>
    </row>
    <row r="72" spans="4:24" s="1" customFormat="1">
      <c r="D72" s="5"/>
      <c r="E72" s="5"/>
      <c r="F72" s="5"/>
      <c r="G72" s="5"/>
      <c r="H72" s="5"/>
      <c r="O72" s="55"/>
      <c r="P72" s="66">
        <v>63.699999999999903</v>
      </c>
      <c r="Q72" s="65">
        <f t="shared" si="4"/>
        <v>3.4399058943782757E-2</v>
      </c>
      <c r="R72" s="65"/>
      <c r="S72" s="65"/>
      <c r="T72" s="65">
        <f t="shared" si="5"/>
        <v>3.2383635232440901E-2</v>
      </c>
      <c r="U72" s="65">
        <f t="shared" si="6"/>
        <v>0.63222881774792783</v>
      </c>
      <c r="V72" s="66">
        <f t="shared" si="7"/>
        <v>0.65234498562821974</v>
      </c>
      <c r="W72" s="13"/>
      <c r="X72" s="3"/>
    </row>
    <row r="73" spans="4:24" s="1" customFormat="1">
      <c r="D73" s="5"/>
      <c r="E73" s="5"/>
      <c r="F73" s="5"/>
      <c r="G73" s="5"/>
      <c r="H73" s="5"/>
      <c r="O73" s="55"/>
      <c r="P73" s="65">
        <v>64.649999999999906</v>
      </c>
      <c r="Q73" s="65">
        <f t="shared" si="4"/>
        <v>3.3280682527663551E-2</v>
      </c>
      <c r="R73" s="65"/>
      <c r="S73" s="65"/>
      <c r="T73" s="65">
        <f t="shared" si="5"/>
        <v>3.0937094907181575E-2</v>
      </c>
      <c r="U73" s="65">
        <f t="shared" si="6"/>
        <v>0.66439392224282645</v>
      </c>
      <c r="V73" s="66">
        <f t="shared" si="7"/>
        <v>0.68243301373255838</v>
      </c>
      <c r="W73" s="13"/>
      <c r="X73" s="3"/>
    </row>
    <row r="74" spans="4:24" s="1" customFormat="1">
      <c r="D74" s="5"/>
      <c r="E74" s="5"/>
      <c r="F74" s="5"/>
      <c r="G74" s="5"/>
      <c r="H74" s="5"/>
      <c r="O74" s="55"/>
      <c r="P74" s="66">
        <v>65.599999999999895</v>
      </c>
      <c r="Q74" s="65">
        <f t="shared" si="4"/>
        <v>3.1957414119439032E-2</v>
      </c>
      <c r="R74" s="65"/>
      <c r="S74" s="65"/>
      <c r="T74" s="65">
        <f t="shared" si="5"/>
        <v>2.9370655908634483E-2</v>
      </c>
      <c r="U74" s="65">
        <f t="shared" si="6"/>
        <v>0.69539719336491246</v>
      </c>
      <c r="V74" s="66">
        <f t="shared" si="7"/>
        <v>0.71108749060247445</v>
      </c>
      <c r="W74" s="13"/>
      <c r="X74" s="3"/>
    </row>
    <row r="75" spans="4:24" s="1" customFormat="1">
      <c r="D75" s="5"/>
      <c r="E75" s="5"/>
      <c r="F75" s="5"/>
      <c r="G75" s="5"/>
      <c r="H75" s="5"/>
      <c r="O75" s="55"/>
      <c r="P75" s="66">
        <v>66.549999999999898</v>
      </c>
      <c r="Q75" s="65">
        <f t="shared" si="4"/>
        <v>3.0456835682672118E-2</v>
      </c>
      <c r="R75" s="65"/>
      <c r="S75" s="65"/>
      <c r="T75" s="65">
        <f t="shared" si="5"/>
        <v>2.7714443281540824E-2</v>
      </c>
      <c r="U75" s="65">
        <f t="shared" si="6"/>
        <v>0.72505683229701867</v>
      </c>
      <c r="V75" s="66">
        <f t="shared" si="7"/>
        <v>0.73820885216067267</v>
      </c>
      <c r="W75" s="13"/>
      <c r="X75" s="3"/>
    </row>
    <row r="76" spans="4:24" s="1" customFormat="1">
      <c r="D76" s="5"/>
      <c r="E76" s="5"/>
      <c r="F76" s="5"/>
      <c r="G76" s="5"/>
      <c r="H76" s="5"/>
      <c r="O76" s="55"/>
      <c r="P76" s="65">
        <v>67.499999999999901</v>
      </c>
      <c r="Q76" s="65">
        <f t="shared" si="4"/>
        <v>2.8809231511854848E-2</v>
      </c>
      <c r="R76" s="65"/>
      <c r="S76" s="65"/>
      <c r="T76" s="65">
        <f t="shared" si="5"/>
        <v>2.5997522200303321E-2</v>
      </c>
      <c r="U76" s="65">
        <f t="shared" si="6"/>
        <v>0.7532186051483023</v>
      </c>
      <c r="V76" s="66">
        <f t="shared" si="7"/>
        <v>0.76372573146409972</v>
      </c>
      <c r="W76" s="13"/>
      <c r="X76" s="3"/>
    </row>
    <row r="77" spans="4:24" s="1" customFormat="1">
      <c r="D77" s="5"/>
      <c r="E77" s="5"/>
      <c r="F77" s="5"/>
      <c r="G77" s="5"/>
      <c r="H77" s="5"/>
      <c r="O77" s="55"/>
      <c r="P77" s="66">
        <v>68.449999999999903</v>
      </c>
      <c r="Q77" s="65">
        <f t="shared" si="4"/>
        <v>2.7046577104742335E-2</v>
      </c>
      <c r="R77" s="65"/>
      <c r="S77" s="65"/>
      <c r="T77" s="65">
        <f t="shared" si="5"/>
        <v>2.4247266643898042E-2</v>
      </c>
      <c r="U77" s="65">
        <f t="shared" si="6"/>
        <v>0.77975793257233439</v>
      </c>
      <c r="V77" s="66">
        <f t="shared" si="7"/>
        <v>0.78759362297943203</v>
      </c>
      <c r="W77" s="13"/>
      <c r="X77" s="3"/>
    </row>
    <row r="78" spans="4:24" s="1" customFormat="1">
      <c r="D78" s="5"/>
      <c r="E78" s="5"/>
      <c r="F78" s="5"/>
      <c r="G78" s="5"/>
      <c r="H78" s="5"/>
      <c r="O78" s="55"/>
      <c r="P78" s="66">
        <v>69.399999999999807</v>
      </c>
      <c r="Q78" s="65">
        <f t="shared" si="4"/>
        <v>2.5201517418384643E-2</v>
      </c>
      <c r="R78" s="65"/>
      <c r="S78" s="65"/>
      <c r="T78" s="65">
        <f t="shared" si="5"/>
        <v>2.2488859491628186E-2</v>
      </c>
      <c r="U78" s="65">
        <f t="shared" si="6"/>
        <v>0.80458101009291261</v>
      </c>
      <c r="V78" s="66">
        <f t="shared" si="7"/>
        <v>0.80979299018504347</v>
      </c>
      <c r="W78" s="13"/>
      <c r="X78" s="3"/>
    </row>
    <row r="79" spans="4:24" s="1" customFormat="1">
      <c r="D79" s="5"/>
      <c r="E79" s="5"/>
      <c r="F79" s="5"/>
      <c r="G79" s="5"/>
      <c r="H79" s="5"/>
      <c r="O79" s="55"/>
      <c r="P79" s="65">
        <v>70.349999999999795</v>
      </c>
      <c r="Q79" s="65">
        <f t="shared" si="4"/>
        <v>2.3306379570092819E-2</v>
      </c>
      <c r="R79" s="65"/>
      <c r="S79" s="65"/>
      <c r="T79" s="65">
        <f t="shared" si="5"/>
        <v>2.0744924581326558E-2</v>
      </c>
      <c r="U79" s="65">
        <f t="shared" si="6"/>
        <v>0.82762497070473673</v>
      </c>
      <c r="V79" s="66">
        <f t="shared" si="7"/>
        <v>0.83032706351986652</v>
      </c>
      <c r="W79" s="13"/>
      <c r="X79" s="3"/>
    </row>
    <row r="80" spans="4:24" s="1" customFormat="1">
      <c r="D80" s="5"/>
      <c r="E80" s="5"/>
      <c r="F80" s="5"/>
      <c r="G80" s="5"/>
      <c r="H80" s="5"/>
      <c r="O80" s="55"/>
      <c r="P80" s="66">
        <v>71.299999999999798</v>
      </c>
      <c r="Q80" s="65">
        <f t="shared" si="4"/>
        <v>2.1392260713598236E-2</v>
      </c>
      <c r="R80" s="65"/>
      <c r="S80" s="65"/>
      <c r="T80" s="65">
        <f t="shared" si="5"/>
        <v>1.9035285534157568E-2</v>
      </c>
      <c r="U80" s="65">
        <f t="shared" si="6"/>
        <v>0.84885714225114395</v>
      </c>
      <c r="V80" s="66">
        <f t="shared" si="7"/>
        <v>0.84921923540680588</v>
      </c>
      <c r="W80" s="13"/>
      <c r="X80" s="3"/>
    </row>
    <row r="81" spans="4:24" s="1" customFormat="1">
      <c r="D81" s="5"/>
      <c r="E81" s="5"/>
      <c r="F81" s="5"/>
      <c r="G81" s="5"/>
      <c r="H81" s="5"/>
      <c r="O81" s="55"/>
      <c r="P81" s="66">
        <v>72.249999999999801</v>
      </c>
      <c r="Q81" s="65">
        <f t="shared" si="4"/>
        <v>1.9488225403259233E-2</v>
      </c>
      <c r="R81" s="65"/>
      <c r="S81" s="65"/>
      <c r="T81" s="65">
        <f t="shared" si="5"/>
        <v>1.7376841610398614E-2</v>
      </c>
      <c r="U81" s="65">
        <f t="shared" si="6"/>
        <v>0.86827348787153502</v>
      </c>
      <c r="V81" s="66">
        <f t="shared" si="7"/>
        <v>0.86651034170999131</v>
      </c>
      <c r="W81" s="13"/>
      <c r="X81" s="3"/>
    </row>
    <row r="82" spans="4:24" s="1" customFormat="1">
      <c r="D82" s="5"/>
      <c r="E82" s="5"/>
      <c r="F82" s="5"/>
      <c r="G82" s="5"/>
      <c r="H82" s="5"/>
      <c r="O82" s="55"/>
      <c r="P82" s="65">
        <v>73.199999999999804</v>
      </c>
      <c r="Q82" s="65">
        <f t="shared" si="4"/>
        <v>1.7620638804917436E-2</v>
      </c>
      <c r="R82" s="65"/>
      <c r="S82" s="65"/>
      <c r="T82" s="65">
        <f t="shared" si="5"/>
        <v>1.5783547547805157E-2</v>
      </c>
      <c r="U82" s="65">
        <f t="shared" si="6"/>
        <v>0.88589634672768147</v>
      </c>
      <c r="V82" s="66">
        <f t="shared" si="7"/>
        <v>0.88225589149848216</v>
      </c>
      <c r="W82" s="13"/>
      <c r="X82" s="3"/>
    </row>
    <row r="83" spans="4:24" s="1" customFormat="1">
      <c r="D83" s="5"/>
      <c r="E83" s="5"/>
      <c r="F83" s="5"/>
      <c r="G83" s="5"/>
      <c r="H83" s="5"/>
      <c r="O83" s="55"/>
      <c r="P83" s="66">
        <v>74.149999999999807</v>
      </c>
      <c r="Q83" s="65">
        <f t="shared" si="4"/>
        <v>1.5812653243349486E-2</v>
      </c>
      <c r="R83" s="65"/>
      <c r="S83" s="65"/>
      <c r="T83" s="65">
        <f t="shared" si="5"/>
        <v>1.4266482200293536E-2</v>
      </c>
      <c r="U83" s="65">
        <f t="shared" si="6"/>
        <v>0.90177161309309373</v>
      </c>
      <c r="V83" s="66">
        <f t="shared" si="7"/>
        <v>0.89652325336933103</v>
      </c>
      <c r="W83" s="13"/>
      <c r="X83" s="3"/>
    </row>
    <row r="84" spans="4:24" s="1" customFormat="1">
      <c r="D84" s="5"/>
      <c r="E84" s="5"/>
      <c r="F84" s="5"/>
      <c r="G84" s="5"/>
      <c r="H84" s="5"/>
      <c r="O84" s="55"/>
      <c r="P84" s="66">
        <v>75.099999999999795</v>
      </c>
      <c r="Q84" s="65">
        <f t="shared" si="4"/>
        <v>1.4083856434449515E-2</v>
      </c>
      <c r="R84" s="65"/>
      <c r="S84" s="65"/>
      <c r="T84" s="65">
        <f t="shared" si="5"/>
        <v>1.283398973306144E-2</v>
      </c>
      <c r="U84" s="65">
        <f t="shared" si="6"/>
        <v>0.91596550415942646</v>
      </c>
      <c r="V84" s="66">
        <f t="shared" si="7"/>
        <v>0.90938901783238635</v>
      </c>
      <c r="W84" s="13"/>
      <c r="X84" s="3"/>
    </row>
    <row r="85" spans="4:24" s="1" customFormat="1">
      <c r="D85" s="5"/>
      <c r="E85" s="5"/>
      <c r="F85" s="5"/>
      <c r="G85" s="5"/>
      <c r="H85" s="5"/>
      <c r="O85" s="55"/>
      <c r="P85" s="65">
        <v>76.049999999999798</v>
      </c>
      <c r="Q85" s="65">
        <f t="shared" si="4"/>
        <v>1.2450080943636237E-2</v>
      </c>
      <c r="R85" s="65"/>
      <c r="S85" s="65"/>
      <c r="T85" s="65">
        <f t="shared" si="5"/>
        <v>1.1491876994341269E-2</v>
      </c>
      <c r="U85" s="65">
        <f t="shared" si="6"/>
        <v>0.92856107061251714</v>
      </c>
      <c r="V85" s="66">
        <f t="shared" si="7"/>
        <v>0.92093647952477409</v>
      </c>
      <c r="W85" s="13"/>
      <c r="X85" s="3"/>
    </row>
    <row r="86" spans="4:24" s="1" customFormat="1">
      <c r="D86" s="5"/>
      <c r="E86" s="5"/>
      <c r="F86" s="5"/>
      <c r="G86" s="5"/>
      <c r="H86" s="5"/>
      <c r="O86" s="55"/>
      <c r="P86" s="66">
        <v>76.999999999999801</v>
      </c>
      <c r="Q86" s="65">
        <f t="shared" si="4"/>
        <v>1.0923366471250764E-2</v>
      </c>
      <c r="R86" s="65"/>
      <c r="S86" s="65"/>
      <c r="T86" s="65">
        <f t="shared" si="5"/>
        <v>1.0243651304634435E-2</v>
      </c>
      <c r="U86" s="65">
        <f t="shared" si="6"/>
        <v>0.93965459973627496</v>
      </c>
      <c r="V86" s="66">
        <f t="shared" si="7"/>
        <v>0.93125333982075276</v>
      </c>
      <c r="W86" s="13"/>
      <c r="X86" s="3"/>
    </row>
    <row r="87" spans="4:24" s="1" customFormat="1">
      <c r="D87" s="5"/>
      <c r="E87" s="5"/>
      <c r="F87" s="5"/>
      <c r="G87" s="5"/>
      <c r="H87" s="5"/>
      <c r="O87" s="55"/>
      <c r="P87" s="66">
        <v>77.949999999999804</v>
      </c>
      <c r="Q87" s="65">
        <f t="shared" si="4"/>
        <v>9.5120599099162151E-3</v>
      </c>
      <c r="R87" s="65"/>
      <c r="S87" s="65"/>
      <c r="T87" s="65">
        <f t="shared" si="5"/>
        <v>9.0907841048215032E-3</v>
      </c>
      <c r="U87" s="65">
        <f t="shared" si="6"/>
        <v>0.94935204954678731</v>
      </c>
      <c r="V87" s="66">
        <f t="shared" si="7"/>
        <v>0.94042963439740634</v>
      </c>
      <c r="W87" s="13"/>
      <c r="X87" s="3"/>
    </row>
    <row r="88" spans="4:24" s="1" customFormat="1">
      <c r="D88" s="5"/>
      <c r="E88" s="5"/>
      <c r="F88" s="5"/>
      <c r="G88" s="5"/>
      <c r="H88" s="5"/>
      <c r="O88" s="55"/>
      <c r="P88" s="65">
        <v>78.899999999999807</v>
      </c>
      <c r="Q88" s="65">
        <f t="shared" si="4"/>
        <v>8.2210330338240156E-3</v>
      </c>
      <c r="R88" s="65"/>
      <c r="S88" s="65"/>
      <c r="T88" s="65">
        <f t="shared" si="5"/>
        <v>8.0329875129292686E-3</v>
      </c>
      <c r="U88" s="65">
        <f t="shared" si="6"/>
        <v>0.95776563560923433</v>
      </c>
      <c r="V88" s="66">
        <f t="shared" si="7"/>
        <v>0.94855594946503319</v>
      </c>
      <c r="W88" s="13"/>
      <c r="X88" s="3"/>
    </row>
    <row r="89" spans="4:24" s="1" customFormat="1">
      <c r="D89" s="5"/>
      <c r="E89" s="5"/>
      <c r="F89" s="5"/>
      <c r="G89" s="5"/>
      <c r="H89" s="5"/>
      <c r="O89" s="55"/>
      <c r="P89" s="66">
        <v>79.849999999999795</v>
      </c>
      <c r="Q89" s="65">
        <f t="shared" si="4"/>
        <v>7.0519943103371681E-3</v>
      </c>
      <c r="R89" s="65"/>
      <c r="S89" s="65"/>
      <c r="T89" s="65">
        <f t="shared" si="5"/>
        <v>7.0684926972569987E-3</v>
      </c>
      <c r="U89" s="65">
        <f t="shared" si="6"/>
        <v>0.96501067131858287</v>
      </c>
      <c r="V89" s="66">
        <f t="shared" si="7"/>
        <v>0.95572186810598614</v>
      </c>
      <c r="W89" s="13"/>
      <c r="X89" s="3"/>
    </row>
    <row r="90" spans="4:24" s="1" customFormat="1">
      <c r="D90" s="5"/>
      <c r="E90" s="5"/>
      <c r="F90" s="5"/>
      <c r="G90" s="5"/>
      <c r="H90" s="5"/>
      <c r="O90" s="55"/>
      <c r="P90" s="66">
        <v>80.799999999999798</v>
      </c>
      <c r="Q90" s="65">
        <f t="shared" si="4"/>
        <v>6.0038696782817504E-3</v>
      </c>
      <c r="R90" s="65"/>
      <c r="S90" s="65"/>
      <c r="T90" s="65">
        <f t="shared" si="5"/>
        <v>6.1943209426772684E-3</v>
      </c>
      <c r="U90" s="65">
        <f t="shared" si="6"/>
        <v>0.97120273917547184</v>
      </c>
      <c r="V90" s="66">
        <f t="shared" si="7"/>
        <v>0.96201469740112278</v>
      </c>
      <c r="W90" s="13"/>
      <c r="X90" s="3"/>
    </row>
    <row r="91" spans="4:24" s="1" customFormat="1">
      <c r="D91" s="5"/>
      <c r="E91" s="5"/>
      <c r="F91" s="5"/>
      <c r="G91" s="5"/>
      <c r="H91" s="5"/>
      <c r="O91" s="55"/>
      <c r="P91" s="65">
        <v>81.749999999999801</v>
      </c>
      <c r="Q91" s="65">
        <f t="shared" si="4"/>
        <v>5.0732271019963285E-3</v>
      </c>
      <c r="R91" s="65"/>
      <c r="S91" s="65"/>
      <c r="T91" s="65">
        <f t="shared" si="5"/>
        <v>5.4065402523850127E-3</v>
      </c>
      <c r="U91" s="65">
        <f t="shared" si="6"/>
        <v>0.97645524655366378</v>
      </c>
      <c r="V91" s="66">
        <f t="shared" si="7"/>
        <v>0.96751844228252393</v>
      </c>
      <c r="W91" s="13"/>
      <c r="X91" s="3"/>
    </row>
    <row r="92" spans="4:24" s="1" customFormat="1">
      <c r="D92" s="5"/>
      <c r="E92" s="5"/>
      <c r="F92" s="5"/>
      <c r="G92" s="5"/>
      <c r="H92" s="5"/>
      <c r="O92" s="55"/>
      <c r="P92" s="66">
        <v>82.699999999999804</v>
      </c>
      <c r="Q92" s="65">
        <f t="shared" si="4"/>
        <v>4.2547210755724384E-3</v>
      </c>
      <c r="R92" s="65"/>
      <c r="S92" s="65"/>
      <c r="T92" s="65">
        <f t="shared" si="5"/>
        <v>4.7005021990779794E-3</v>
      </c>
      <c r="U92" s="65">
        <f t="shared" si="6"/>
        <v>0.980877396071966</v>
      </c>
      <c r="V92" s="66">
        <f t="shared" si="7"/>
        <v>0.97231301319754038</v>
      </c>
      <c r="W92" s="13"/>
      <c r="X92" s="3"/>
    </row>
    <row r="93" spans="4:24" s="1" customFormat="1">
      <c r="D93" s="5"/>
      <c r="E93" s="5"/>
      <c r="F93" s="5"/>
      <c r="G93" s="5"/>
      <c r="H93" s="5"/>
      <c r="O93" s="55"/>
      <c r="P93" s="66">
        <v>83.649999999999807</v>
      </c>
      <c r="Q93" s="65">
        <f t="shared" si="4"/>
        <v>3.5415357392568785E-3</v>
      </c>
      <c r="R93" s="65"/>
      <c r="S93" s="65"/>
      <c r="T93" s="65">
        <f t="shared" si="5"/>
        <v>4.0710554516604509E-3</v>
      </c>
      <c r="U93" s="65">
        <f t="shared" si="6"/>
        <v>0.98457257915418084</v>
      </c>
      <c r="V93" s="66">
        <f t="shared" si="7"/>
        <v>0.97647365296861033</v>
      </c>
      <c r="W93" s="13"/>
      <c r="X93" s="3"/>
    </row>
    <row r="94" spans="4:24" s="1" customFormat="1">
      <c r="D94" s="5"/>
      <c r="E94" s="5"/>
      <c r="F94" s="5"/>
      <c r="G94" s="5"/>
      <c r="H94" s="5"/>
      <c r="O94" s="55"/>
      <c r="P94" s="65">
        <v>84.599999999999795</v>
      </c>
      <c r="Q94" s="65">
        <f t="shared" si="4"/>
        <v>2.9258085633160481E-3</v>
      </c>
      <c r="R94" s="65"/>
      <c r="S94" s="65"/>
      <c r="T94" s="65">
        <f t="shared" si="5"/>
        <v>3.5127339125714482E-3</v>
      </c>
      <c r="U94" s="65">
        <f t="shared" si="6"/>
        <v>0.98763718260298483</v>
      </c>
      <c r="V94" s="66">
        <f t="shared" si="7"/>
        <v>0.98007054362629165</v>
      </c>
      <c r="W94" s="13"/>
      <c r="X94" s="3"/>
    </row>
    <row r="95" spans="4:24" s="1" customFormat="1">
      <c r="D95" s="5"/>
      <c r="E95" s="5"/>
      <c r="F95" s="5"/>
      <c r="G95" s="5"/>
      <c r="H95" s="5"/>
      <c r="O95" s="55"/>
      <c r="P95" s="66">
        <v>85.549999999999798</v>
      </c>
      <c r="Q95" s="65">
        <f t="shared" si="4"/>
        <v>2.3990203288816944E-3</v>
      </c>
      <c r="R95" s="65"/>
      <c r="S95" s="65"/>
      <c r="T95" s="65">
        <f t="shared" si="5"/>
        <v>3.0199186828742215E-3</v>
      </c>
      <c r="U95" s="65">
        <f t="shared" si="6"/>
        <v>0.99015978263845505</v>
      </c>
      <c r="V95" s="66">
        <f t="shared" si="7"/>
        <v>0.98316859152776881</v>
      </c>
      <c r="W95" s="13"/>
      <c r="X95" s="3"/>
    </row>
    <row r="96" spans="4:24" s="1" customFormat="1">
      <c r="D96" s="5"/>
      <c r="E96" s="5"/>
      <c r="F96" s="5"/>
      <c r="G96" s="5"/>
      <c r="H96" s="5"/>
      <c r="O96" s="55"/>
      <c r="P96" s="66">
        <v>86.499999999999801</v>
      </c>
      <c r="Q96" s="65">
        <f t="shared" si="4"/>
        <v>1.9523410827069199E-3</v>
      </c>
      <c r="R96" s="65"/>
      <c r="S96" s="65"/>
      <c r="T96" s="65">
        <f t="shared" si="5"/>
        <v>2.586974119804956E-3</v>
      </c>
      <c r="U96" s="65">
        <f t="shared" si="6"/>
        <v>0.9922206891676717</v>
      </c>
      <c r="V96" s="66">
        <f t="shared" si="7"/>
        <v>0.98582734733766042</v>
      </c>
      <c r="W96" s="13"/>
      <c r="X96" s="3"/>
    </row>
    <row r="97" spans="4:24" s="1" customFormat="1">
      <c r="D97" s="5"/>
      <c r="E97" s="5"/>
      <c r="F97" s="5"/>
      <c r="G97" s="5"/>
      <c r="H97" s="5"/>
      <c r="O97" s="55"/>
      <c r="P97" s="65">
        <v>87.449999999999804</v>
      </c>
      <c r="Q97" s="65">
        <f t="shared" si="4"/>
        <v>1.576925593227011E-3</v>
      </c>
      <c r="R97" s="65"/>
      <c r="S97" s="65"/>
      <c r="T97" s="65">
        <f t="shared" si="5"/>
        <v>2.2083590700301119E-3</v>
      </c>
      <c r="U97" s="65">
        <f t="shared" si="6"/>
        <v>0.99389179509102776</v>
      </c>
      <c r="V97" s="66">
        <f t="shared" si="7"/>
        <v>0.98810104486962091</v>
      </c>
      <c r="W97" s="13"/>
      <c r="X97" s="3"/>
    </row>
    <row r="98" spans="4:24" s="1" customFormat="1">
      <c r="D98" s="5"/>
      <c r="E98" s="5"/>
      <c r="F98" s="5"/>
      <c r="G98" s="5"/>
      <c r="H98" s="5"/>
      <c r="O98" s="55"/>
      <c r="P98" s="66">
        <v>88.399999999999807</v>
      </c>
      <c r="Q98" s="65">
        <f t="shared" si="4"/>
        <v>1.2641553703101182E-3</v>
      </c>
      <c r="R98" s="65"/>
      <c r="S98" s="65"/>
      <c r="T98" s="65">
        <f t="shared" si="5"/>
        <v>1.8787149665146681E-3</v>
      </c>
      <c r="U98" s="65">
        <f t="shared" si="6"/>
        <v>0.99523668101319362</v>
      </c>
      <c r="V98" s="66">
        <f t="shared" si="7"/>
        <v>0.99003873445460699</v>
      </c>
      <c r="W98" s="13"/>
      <c r="X98" s="3"/>
    </row>
    <row r="99" spans="4:24" s="1" customFormat="1">
      <c r="D99" s="5"/>
      <c r="E99" s="5"/>
      <c r="F99" s="5"/>
      <c r="G99" s="5"/>
      <c r="H99" s="5"/>
      <c r="O99" s="55"/>
      <c r="P99" s="66">
        <v>89.349999999999795</v>
      </c>
      <c r="Q99" s="65">
        <f t="shared" si="4"/>
        <v>1.0058273711717129E-3</v>
      </c>
      <c r="R99" s="65"/>
      <c r="S99" s="65"/>
      <c r="T99" s="65">
        <f t="shared" si="5"/>
        <v>1.5929328893520629E-3</v>
      </c>
      <c r="U99" s="65">
        <f t="shared" si="6"/>
        <v>0.99631092443186431</v>
      </c>
      <c r="V99" s="66">
        <f t="shared" si="7"/>
        <v>0.99168449010567628</v>
      </c>
      <c r="W99" s="13"/>
      <c r="X99" s="3"/>
    </row>
    <row r="100" spans="4:24" s="1" customFormat="1">
      <c r="D100" s="5"/>
      <c r="E100" s="5"/>
      <c r="F100" s="5"/>
      <c r="G100" s="5"/>
      <c r="H100" s="5"/>
      <c r="O100" s="55"/>
      <c r="P100" s="65">
        <v>90.299999999999798</v>
      </c>
      <c r="Q100" s="65">
        <f t="shared" si="4"/>
        <v>7.9429200122445168E-4</v>
      </c>
      <c r="R100" s="65"/>
      <c r="S100" s="65"/>
      <c r="T100" s="65">
        <f t="shared" si="5"/>
        <v>1.3462019367612697E-3</v>
      </c>
      <c r="U100" s="65">
        <f t="shared" si="6"/>
        <v>0.99716256382263491</v>
      </c>
      <c r="V100" s="66">
        <f t="shared" si="7"/>
        <v>0.99307766983799917</v>
      </c>
      <c r="W100" s="13"/>
      <c r="X100" s="3"/>
    </row>
    <row r="101" spans="4:24" s="1" customFormat="1">
      <c r="D101" s="5"/>
      <c r="E101" s="5"/>
      <c r="F101" s="5"/>
      <c r="G101" s="5"/>
      <c r="H101" s="5"/>
      <c r="O101" s="55"/>
      <c r="P101" s="66">
        <v>91.249999999999702</v>
      </c>
      <c r="Q101" s="65">
        <f t="shared" si="4"/>
        <v>6.2254488907446644E-4</v>
      </c>
      <c r="R101" s="65"/>
      <c r="S101" s="65"/>
      <c r="T101" s="65">
        <f t="shared" si="5"/>
        <v>1.1340413590107308E-3</v>
      </c>
      <c r="U101" s="65">
        <f t="shared" si="6"/>
        <v>0.99783267145425669</v>
      </c>
      <c r="V101" s="66">
        <f t="shared" si="7"/>
        <v>0.99425321723314608</v>
      </c>
      <c r="W101" s="13"/>
      <c r="X101" s="3"/>
    </row>
    <row r="102" spans="4:24" s="1" customFormat="1">
      <c r="D102" s="5"/>
      <c r="E102" s="5"/>
      <c r="F102" s="5"/>
      <c r="G102" s="5"/>
      <c r="H102" s="5"/>
      <c r="O102" s="55"/>
      <c r="P102" s="66">
        <v>92.199999999999704</v>
      </c>
      <c r="Q102" s="65">
        <f t="shared" si="4"/>
        <v>4.8427817662262076E-4</v>
      </c>
      <c r="R102" s="65"/>
      <c r="S102" s="65"/>
      <c r="T102" s="65">
        <f t="shared" si="5"/>
        <v>9.5231890249681899E-4</v>
      </c>
      <c r="U102" s="65">
        <f t="shared" si="6"/>
        <v>0.99835599366994376</v>
      </c>
      <c r="V102" s="66">
        <f t="shared" si="7"/>
        <v>0.99524198330294855</v>
      </c>
      <c r="W102" s="13"/>
      <c r="X102" s="3"/>
    </row>
    <row r="103" spans="4:24" s="1" customFormat="1">
      <c r="D103" s="5"/>
      <c r="E103" s="5"/>
      <c r="F103" s="5"/>
      <c r="G103" s="5"/>
      <c r="H103" s="5"/>
      <c r="O103" s="55"/>
      <c r="P103" s="65">
        <v>93.149999999999693</v>
      </c>
      <c r="Q103" s="65">
        <f t="shared" si="4"/>
        <v>3.7389776460275626E-4</v>
      </c>
      <c r="R103" s="65"/>
      <c r="S103" s="65"/>
      <c r="T103" s="65">
        <f t="shared" si="5"/>
        <v>7.9725771940102746E-4</v>
      </c>
      <c r="U103" s="65">
        <f t="shared" si="6"/>
        <v>0.99876162319843309</v>
      </c>
      <c r="V103" s="66">
        <f t="shared" si="7"/>
        <v>0.99607106208935903</v>
      </c>
      <c r="W103" s="13"/>
      <c r="X103" s="3"/>
    </row>
    <row r="104" spans="4:24" s="1" customFormat="1">
      <c r="D104" s="5"/>
      <c r="E104" s="5"/>
      <c r="F104" s="5"/>
      <c r="G104" s="5"/>
      <c r="H104" s="5"/>
      <c r="O104" s="55"/>
      <c r="P104" s="66">
        <v>94.099999999999696</v>
      </c>
      <c r="Q104" s="65">
        <f t="shared" si="4"/>
        <v>2.8651316513424429E-4</v>
      </c>
      <c r="R104" s="65"/>
      <c r="S104" s="65"/>
      <c r="T104" s="65">
        <f t="shared" si="5"/>
        <v>6.6543404377439558E-4</v>
      </c>
      <c r="U104" s="65">
        <f t="shared" si="6"/>
        <v>0.99907367431235183</v>
      </c>
      <c r="V104" s="66">
        <f t="shared" si="7"/>
        <v>0.99676412784313573</v>
      </c>
      <c r="W104" s="13"/>
      <c r="X104" s="3"/>
    </row>
    <row r="105" spans="4:24" s="1" customFormat="1">
      <c r="D105" s="5"/>
      <c r="E105" s="5"/>
      <c r="F105" s="5"/>
      <c r="G105" s="5"/>
      <c r="H105" s="5"/>
      <c r="O105" s="55"/>
      <c r="P105" s="66">
        <v>95.049999999999699</v>
      </c>
      <c r="Q105" s="65">
        <f t="shared" si="4"/>
        <v>2.1790642700111643E-4</v>
      </c>
      <c r="R105" s="65"/>
      <c r="S105" s="65"/>
      <c r="T105" s="65">
        <f t="shared" si="5"/>
        <v>5.5376763818044614E-4</v>
      </c>
      <c r="U105" s="65">
        <f t="shared" si="6"/>
        <v>0.99931193790975459</v>
      </c>
      <c r="V105" s="66">
        <f t="shared" si="7"/>
        <v>0.99734176641124062</v>
      </c>
      <c r="W105" s="13"/>
      <c r="X105" s="3"/>
    </row>
    <row r="106" spans="4:24" s="1" customFormat="1">
      <c r="D106" s="5"/>
      <c r="E106" s="5"/>
      <c r="F106" s="5"/>
      <c r="G106" s="5"/>
      <c r="H106" s="5"/>
      <c r="O106" s="55"/>
      <c r="P106" s="65">
        <v>95.999999999999702</v>
      </c>
      <c r="Q106" s="65">
        <f t="shared" si="4"/>
        <v>1.6448611401646699E-4</v>
      </c>
      <c r="R106" s="65"/>
      <c r="S106" s="65"/>
      <c r="T106" s="65">
        <f t="shared" si="5"/>
        <v>4.5950679365179385E-4</v>
      </c>
      <c r="U106" s="65">
        <f t="shared" si="6"/>
        <v>0.99949249952644359</v>
      </c>
      <c r="V106" s="66">
        <f t="shared" si="7"/>
        <v>0.99782179482970368</v>
      </c>
      <c r="W106" s="13"/>
      <c r="X106" s="3"/>
    </row>
    <row r="107" spans="4:24" s="1" customFormat="1">
      <c r="D107" s="5"/>
      <c r="E107" s="5"/>
      <c r="F107" s="5"/>
      <c r="G107" s="5"/>
      <c r="H107" s="5"/>
      <c r="O107" s="55"/>
      <c r="P107" s="66">
        <v>96.949999999999704</v>
      </c>
      <c r="Q107" s="65">
        <f t="shared" si="4"/>
        <v>1.2323162772525542E-4</v>
      </c>
      <c r="R107" s="65"/>
      <c r="S107" s="65"/>
      <c r="T107" s="65">
        <f t="shared" si="5"/>
        <v>3.8020943398724914E-4</v>
      </c>
      <c r="U107" s="65">
        <f t="shared" si="6"/>
        <v>0.99962830865317587</v>
      </c>
      <c r="V107" s="66">
        <f t="shared" si="7"/>
        <v>0.99821956470266149</v>
      </c>
      <c r="W107" s="13"/>
      <c r="X107" s="3"/>
    </row>
    <row r="108" spans="4:24" s="1" customFormat="1">
      <c r="D108" s="5"/>
      <c r="E108" s="5"/>
      <c r="F108" s="5"/>
      <c r="G108" s="5"/>
      <c r="H108" s="5"/>
      <c r="O108" s="55"/>
      <c r="P108" s="66">
        <v>97.899999999999693</v>
      </c>
      <c r="Q108" s="65">
        <f t="shared" si="4"/>
        <v>9.1632360210728168E-5</v>
      </c>
      <c r="R108" s="65"/>
      <c r="S108" s="65"/>
      <c r="T108" s="65">
        <f t="shared" si="5"/>
        <v>3.1372164459073895E-4</v>
      </c>
      <c r="U108" s="65">
        <f t="shared" si="6"/>
        <v>0.99972969238202847</v>
      </c>
      <c r="V108" s="66">
        <f t="shared" si="7"/>
        <v>0.99854824631171535</v>
      </c>
      <c r="W108" s="13"/>
      <c r="X108" s="3"/>
    </row>
    <row r="109" spans="4:24" s="1" customFormat="1">
      <c r="D109" s="5"/>
      <c r="E109" s="5"/>
      <c r="F109" s="5"/>
      <c r="G109" s="5"/>
      <c r="H109" s="5"/>
      <c r="O109" s="55"/>
      <c r="P109" s="66">
        <v>98.849999999999696</v>
      </c>
      <c r="Q109" s="65">
        <f t="shared" si="4"/>
        <v>6.7625315552648549E-5</v>
      </c>
      <c r="R109" s="65"/>
      <c r="S109" s="65"/>
      <c r="T109" s="65">
        <f t="shared" si="5"/>
        <v>2.5815472458951824E-4</v>
      </c>
      <c r="U109" s="65">
        <f t="shared" si="6"/>
        <v>0.99980481026594126</v>
      </c>
      <c r="V109" s="66">
        <f t="shared" si="7"/>
        <v>0.99881909151618276</v>
      </c>
      <c r="W109" s="13"/>
      <c r="X109" s="3"/>
    </row>
    <row r="110" spans="4:24" s="1" customFormat="1">
      <c r="D110" s="5"/>
      <c r="E110" s="5"/>
      <c r="F110" s="5"/>
      <c r="G110" s="5"/>
      <c r="H110" s="5"/>
      <c r="O110" s="55"/>
      <c r="P110" s="65">
        <v>99.799999999999699</v>
      </c>
      <c r="Q110" s="65">
        <f t="shared" si="4"/>
        <v>4.9534009125492744E-5</v>
      </c>
      <c r="R110" s="65"/>
      <c r="S110" s="65"/>
      <c r="T110" s="65">
        <f t="shared" si="5"/>
        <v>2.118616548522849E-4</v>
      </c>
      <c r="U110" s="65">
        <f t="shared" si="6"/>
        <v>0.99986005033475456</v>
      </c>
      <c r="V110" s="66">
        <f t="shared" si="7"/>
        <v>0.99904167468126481</v>
      </c>
      <c r="W110" s="13"/>
      <c r="X110" s="3"/>
    </row>
    <row r="111" spans="4:24" s="1" customFormat="1">
      <c r="D111" s="5"/>
      <c r="E111" s="5"/>
      <c r="F111" s="5"/>
      <c r="G111" s="5"/>
      <c r="H111" s="5"/>
      <c r="O111" s="55"/>
      <c r="P111" s="66">
        <v>100.75</v>
      </c>
      <c r="Q111" s="65">
        <f t="shared" si="4"/>
        <v>3.6010686322611328E-5</v>
      </c>
      <c r="R111" s="65"/>
      <c r="S111" s="65"/>
      <c r="T111" s="65">
        <f t="shared" si="5"/>
        <v>1.7341368763137212E-4</v>
      </c>
      <c r="U111" s="65">
        <f t="shared" si="6"/>
        <v>0.99990036850894226</v>
      </c>
      <c r="V111" s="66">
        <f t="shared" si="7"/>
        <v>0.99922411089669538</v>
      </c>
      <c r="W111" s="13"/>
      <c r="X111" s="3"/>
    </row>
    <row r="112" spans="4:24" s="1" customFormat="1">
      <c r="D112" s="5"/>
      <c r="E112" s="5"/>
      <c r="F112" s="5"/>
      <c r="G112" s="5"/>
      <c r="H112" s="5"/>
      <c r="O112" s="55"/>
      <c r="P112" s="66"/>
      <c r="Q112" s="65"/>
      <c r="R112" s="65"/>
      <c r="S112" s="65"/>
      <c r="T112" s="65"/>
      <c r="U112" s="65"/>
      <c r="V112" s="65"/>
      <c r="W112" s="13"/>
      <c r="X112" s="3"/>
    </row>
    <row r="113" spans="4:24" s="1" customFormat="1">
      <c r="D113" s="5"/>
      <c r="E113" s="5"/>
      <c r="F113" s="5"/>
      <c r="G113" s="5"/>
      <c r="H113" s="5"/>
      <c r="O113" s="55"/>
      <c r="P113" s="65"/>
      <c r="Q113" s="65"/>
      <c r="R113" s="65"/>
      <c r="S113" s="65"/>
      <c r="T113" s="65"/>
      <c r="U113" s="65"/>
      <c r="V113" s="65"/>
      <c r="W113" s="13"/>
      <c r="X113" s="3"/>
    </row>
    <row r="114" spans="4:24" s="1" customFormat="1">
      <c r="D114" s="5"/>
      <c r="E114" s="5"/>
      <c r="F114" s="5"/>
      <c r="G114" s="5"/>
      <c r="H114" s="5"/>
      <c r="O114" s="55"/>
      <c r="P114" s="66"/>
      <c r="Q114" s="65"/>
      <c r="R114" s="65"/>
      <c r="S114" s="65"/>
      <c r="T114" s="65"/>
      <c r="U114" s="65"/>
      <c r="V114" s="65"/>
      <c r="W114" s="13"/>
      <c r="X114" s="3"/>
    </row>
    <row r="115" spans="4:24" s="1" customFormat="1">
      <c r="D115" s="5"/>
      <c r="E115" s="5"/>
      <c r="F115" s="5"/>
      <c r="G115" s="5"/>
      <c r="H115" s="5"/>
      <c r="O115" s="55"/>
      <c r="P115" s="65"/>
      <c r="Q115" s="65"/>
      <c r="R115" s="65"/>
      <c r="S115" s="65"/>
      <c r="T115" s="65"/>
      <c r="U115" s="65"/>
      <c r="V115" s="65"/>
      <c r="W115" s="13"/>
      <c r="X115" s="3"/>
    </row>
    <row r="116" spans="4:24" s="1" customFormat="1">
      <c r="D116" s="5"/>
      <c r="E116" s="5"/>
      <c r="F116" s="5"/>
      <c r="G116" s="5"/>
      <c r="H116" s="5"/>
      <c r="O116" s="55"/>
      <c r="P116" s="66"/>
      <c r="Q116" s="65"/>
      <c r="R116" s="65"/>
      <c r="S116" s="65"/>
      <c r="T116" s="65"/>
      <c r="U116" s="65"/>
      <c r="V116" s="65"/>
      <c r="W116" s="13"/>
      <c r="X116" s="3"/>
    </row>
    <row r="117" spans="4:24" s="1" customFormat="1">
      <c r="D117" s="5"/>
      <c r="E117" s="5"/>
      <c r="F117" s="5"/>
      <c r="G117" s="5"/>
      <c r="H117" s="5"/>
      <c r="O117" s="55"/>
      <c r="P117" s="65"/>
      <c r="Q117" s="65"/>
      <c r="R117" s="65"/>
      <c r="S117" s="65"/>
      <c r="T117" s="65"/>
      <c r="U117" s="65"/>
      <c r="V117" s="65"/>
      <c r="W117" s="13"/>
      <c r="X117" s="3"/>
    </row>
    <row r="118" spans="4:24" s="1" customFormat="1">
      <c r="D118" s="5"/>
      <c r="E118" s="5"/>
      <c r="F118" s="5"/>
      <c r="G118" s="5"/>
      <c r="H118" s="5"/>
      <c r="O118" s="55"/>
      <c r="P118" s="66"/>
      <c r="Q118" s="65"/>
      <c r="R118" s="65"/>
      <c r="S118" s="65"/>
      <c r="T118" s="65"/>
      <c r="U118" s="65"/>
      <c r="V118" s="65"/>
      <c r="W118" s="13"/>
      <c r="X118" s="3"/>
    </row>
    <row r="119" spans="4:24" s="1" customFormat="1">
      <c r="D119" s="5"/>
      <c r="E119" s="5"/>
      <c r="F119" s="5"/>
      <c r="G119" s="5"/>
      <c r="H119" s="5"/>
      <c r="O119" s="55"/>
      <c r="P119" s="65"/>
      <c r="Q119" s="65"/>
      <c r="R119" s="65"/>
      <c r="S119" s="65"/>
      <c r="T119" s="65"/>
      <c r="U119" s="65"/>
      <c r="V119" s="65"/>
      <c r="W119" s="13"/>
      <c r="X119" s="3"/>
    </row>
    <row r="120" spans="4:24" s="1" customFormat="1">
      <c r="D120" s="5"/>
      <c r="E120" s="5"/>
      <c r="F120" s="5"/>
      <c r="G120" s="5"/>
      <c r="H120" s="5"/>
      <c r="O120" s="55"/>
      <c r="P120" s="66"/>
      <c r="Q120" s="65"/>
      <c r="R120" s="65"/>
      <c r="S120" s="65"/>
      <c r="T120" s="65"/>
      <c r="U120" s="65"/>
      <c r="V120" s="65"/>
      <c r="W120" s="13"/>
      <c r="X120" s="3"/>
    </row>
    <row r="121" spans="4:24" s="1" customFormat="1">
      <c r="D121" s="5"/>
      <c r="E121" s="5"/>
      <c r="F121" s="5"/>
      <c r="G121" s="5"/>
      <c r="H121" s="5"/>
      <c r="O121" s="55"/>
      <c r="P121" s="65"/>
      <c r="Q121" s="65"/>
      <c r="R121" s="65"/>
      <c r="S121" s="65"/>
      <c r="T121" s="65"/>
      <c r="U121" s="65"/>
      <c r="V121" s="65"/>
      <c r="W121" s="13"/>
      <c r="X121" s="3"/>
    </row>
    <row r="122" spans="4:24" s="1" customFormat="1">
      <c r="D122" s="5"/>
      <c r="E122" s="5"/>
      <c r="F122" s="5"/>
      <c r="G122" s="5"/>
      <c r="H122" s="5"/>
      <c r="O122" s="55"/>
      <c r="P122" s="66"/>
      <c r="Q122" s="65"/>
      <c r="R122" s="65"/>
      <c r="S122" s="65"/>
      <c r="T122" s="65"/>
      <c r="U122" s="65"/>
      <c r="V122" s="65"/>
      <c r="W122" s="13"/>
      <c r="X122" s="3"/>
    </row>
    <row r="123" spans="4:24" s="1" customFormat="1">
      <c r="D123" s="5"/>
      <c r="E123" s="5"/>
      <c r="F123" s="5"/>
      <c r="G123" s="5"/>
      <c r="H123" s="5"/>
      <c r="O123" s="55"/>
      <c r="P123" s="65"/>
      <c r="Q123" s="65"/>
      <c r="R123" s="65"/>
      <c r="S123" s="65"/>
      <c r="T123" s="65"/>
      <c r="U123" s="65"/>
      <c r="V123" s="65"/>
      <c r="W123" s="13"/>
      <c r="X123" s="3"/>
    </row>
    <row r="124" spans="4:24" s="1" customFormat="1">
      <c r="D124" s="5"/>
      <c r="E124" s="5"/>
      <c r="F124" s="5"/>
      <c r="G124" s="5"/>
      <c r="H124" s="5"/>
      <c r="O124" s="55"/>
      <c r="P124" s="66"/>
      <c r="Q124" s="65"/>
      <c r="R124" s="65"/>
      <c r="S124" s="65"/>
      <c r="T124" s="65"/>
      <c r="U124" s="65"/>
      <c r="V124" s="65"/>
      <c r="W124" s="13"/>
      <c r="X124" s="3"/>
    </row>
    <row r="125" spans="4:24" s="1" customFormat="1">
      <c r="D125" s="5"/>
      <c r="E125" s="5"/>
      <c r="F125" s="5"/>
      <c r="G125" s="5"/>
      <c r="H125" s="5"/>
      <c r="O125" s="55"/>
      <c r="P125" s="65"/>
      <c r="Q125" s="65"/>
      <c r="R125" s="65"/>
      <c r="S125" s="65"/>
      <c r="T125" s="65"/>
      <c r="U125" s="65"/>
      <c r="V125" s="65"/>
      <c r="W125" s="13"/>
      <c r="X125" s="3"/>
    </row>
    <row r="126" spans="4:24" s="1" customFormat="1">
      <c r="D126" s="5"/>
      <c r="E126" s="5"/>
      <c r="F126" s="5"/>
      <c r="G126" s="5"/>
      <c r="H126" s="5"/>
      <c r="O126" s="55"/>
      <c r="P126" s="66"/>
      <c r="Q126" s="65"/>
      <c r="R126" s="65"/>
      <c r="S126" s="65"/>
      <c r="T126" s="65"/>
      <c r="U126" s="65"/>
      <c r="V126" s="65"/>
      <c r="W126" s="13"/>
      <c r="X126" s="3"/>
    </row>
    <row r="127" spans="4:24" s="1" customFormat="1">
      <c r="D127" s="5"/>
      <c r="E127" s="5"/>
      <c r="F127" s="5"/>
      <c r="G127" s="5"/>
      <c r="H127" s="5"/>
      <c r="O127" s="55"/>
      <c r="P127" s="65"/>
      <c r="Q127" s="65"/>
      <c r="R127" s="65"/>
      <c r="S127" s="65"/>
      <c r="T127" s="65"/>
      <c r="U127" s="65"/>
      <c r="V127" s="65"/>
      <c r="W127" s="13"/>
      <c r="X127" s="3"/>
    </row>
    <row r="128" spans="4:24" s="1" customFormat="1">
      <c r="D128" s="5"/>
      <c r="E128" s="5"/>
      <c r="F128" s="5"/>
      <c r="G128" s="5"/>
      <c r="H128" s="5"/>
      <c r="O128" s="55"/>
      <c r="P128" s="66"/>
      <c r="Q128" s="65"/>
      <c r="R128" s="65"/>
      <c r="S128" s="65"/>
      <c r="T128" s="65"/>
      <c r="U128" s="65"/>
      <c r="V128" s="65"/>
      <c r="W128" s="13"/>
      <c r="X128" s="3"/>
    </row>
    <row r="129" spans="4:24" s="1" customFormat="1">
      <c r="D129" s="5"/>
      <c r="E129" s="5"/>
      <c r="F129" s="5"/>
      <c r="G129" s="5"/>
      <c r="H129" s="5"/>
      <c r="O129" s="55"/>
      <c r="P129" s="65"/>
      <c r="Q129" s="65"/>
      <c r="R129" s="65"/>
      <c r="S129" s="65"/>
      <c r="T129" s="65"/>
      <c r="U129" s="65"/>
      <c r="V129" s="65"/>
      <c r="W129" s="13"/>
      <c r="X129" s="3"/>
    </row>
    <row r="130" spans="4:24" s="1" customFormat="1">
      <c r="D130" s="5"/>
      <c r="E130" s="5"/>
      <c r="F130" s="5"/>
      <c r="G130" s="5"/>
      <c r="H130" s="5"/>
      <c r="O130" s="55"/>
      <c r="P130" s="66"/>
      <c r="Q130" s="65"/>
      <c r="R130" s="65"/>
      <c r="S130" s="65"/>
      <c r="T130" s="65"/>
      <c r="U130" s="65"/>
      <c r="V130" s="65"/>
      <c r="W130" s="13"/>
      <c r="X130" s="3"/>
    </row>
    <row r="131" spans="4:24" s="1" customFormat="1">
      <c r="D131" s="5"/>
      <c r="E131" s="5"/>
      <c r="F131" s="5"/>
      <c r="G131" s="5"/>
      <c r="H131" s="5"/>
      <c r="O131" s="55"/>
      <c r="P131" s="65"/>
      <c r="Q131" s="65"/>
      <c r="R131" s="65"/>
      <c r="S131" s="65"/>
      <c r="T131" s="65"/>
      <c r="U131" s="65"/>
      <c r="V131" s="65"/>
      <c r="W131" s="13"/>
      <c r="X131" s="3"/>
    </row>
    <row r="132" spans="4:24" s="1" customFormat="1">
      <c r="D132" s="5"/>
      <c r="E132" s="5"/>
      <c r="F132" s="5"/>
      <c r="G132" s="5"/>
      <c r="H132" s="5"/>
      <c r="O132" s="55"/>
      <c r="P132" s="66"/>
      <c r="Q132" s="65"/>
      <c r="R132" s="65"/>
      <c r="S132" s="65"/>
      <c r="T132" s="65"/>
      <c r="U132" s="65"/>
      <c r="V132" s="65"/>
      <c r="W132" s="13"/>
      <c r="X132" s="3"/>
    </row>
    <row r="133" spans="4:24" s="1" customFormat="1">
      <c r="D133" s="5"/>
      <c r="E133" s="5"/>
      <c r="F133" s="5"/>
      <c r="G133" s="5"/>
      <c r="H133" s="5"/>
      <c r="O133" s="55"/>
      <c r="P133" s="65"/>
      <c r="Q133" s="65"/>
      <c r="R133" s="65"/>
      <c r="S133" s="65"/>
      <c r="T133" s="65"/>
      <c r="U133" s="65"/>
      <c r="V133" s="65"/>
      <c r="W133" s="13"/>
      <c r="X133" s="3"/>
    </row>
    <row r="134" spans="4:24" s="1" customFormat="1">
      <c r="D134" s="5"/>
      <c r="E134" s="5"/>
      <c r="F134" s="5"/>
      <c r="G134" s="5"/>
      <c r="H134" s="5"/>
      <c r="O134" s="55"/>
      <c r="P134" s="66"/>
      <c r="Q134" s="65"/>
      <c r="R134" s="65"/>
      <c r="S134" s="65"/>
      <c r="T134" s="65"/>
      <c r="U134" s="65"/>
      <c r="V134" s="65"/>
      <c r="W134" s="13"/>
      <c r="X134" s="3"/>
    </row>
    <row r="135" spans="4:24" s="1" customFormat="1">
      <c r="D135" s="5"/>
      <c r="E135" s="5"/>
      <c r="F135" s="5"/>
      <c r="G135" s="5"/>
      <c r="H135" s="5"/>
      <c r="O135" s="55"/>
      <c r="P135" s="65"/>
      <c r="Q135" s="65"/>
      <c r="R135" s="65"/>
      <c r="S135" s="65"/>
      <c r="T135" s="65"/>
      <c r="U135" s="65"/>
      <c r="V135" s="65"/>
      <c r="W135" s="13"/>
      <c r="X135" s="3"/>
    </row>
    <row r="136" spans="4:24" s="1" customFormat="1">
      <c r="D136" s="5"/>
      <c r="E136" s="5"/>
      <c r="F136" s="5"/>
      <c r="G136" s="5"/>
      <c r="H136" s="5"/>
      <c r="O136" s="55"/>
      <c r="P136" s="66"/>
      <c r="Q136" s="65"/>
      <c r="R136" s="65"/>
      <c r="S136" s="65"/>
      <c r="T136" s="65"/>
      <c r="U136" s="65"/>
      <c r="V136" s="65"/>
      <c r="W136" s="13"/>
      <c r="X136" s="3"/>
    </row>
    <row r="137" spans="4:24" s="1" customFormat="1">
      <c r="D137" s="5"/>
      <c r="E137" s="5"/>
      <c r="F137" s="5"/>
      <c r="G137" s="5"/>
      <c r="H137" s="5"/>
      <c r="O137" s="55"/>
      <c r="P137" s="65"/>
      <c r="Q137" s="65"/>
      <c r="R137" s="65"/>
      <c r="S137" s="65"/>
      <c r="T137" s="65"/>
      <c r="U137" s="65"/>
      <c r="V137" s="65"/>
      <c r="W137" s="13"/>
      <c r="X137" s="3"/>
    </row>
    <row r="138" spans="4:24" s="1" customFormat="1">
      <c r="D138" s="5"/>
      <c r="E138" s="5"/>
      <c r="F138" s="5"/>
      <c r="G138" s="5"/>
      <c r="H138" s="5"/>
      <c r="O138" s="55"/>
      <c r="P138" s="66"/>
      <c r="Q138" s="65"/>
      <c r="R138" s="65"/>
      <c r="S138" s="65"/>
      <c r="T138" s="65"/>
      <c r="U138" s="65"/>
      <c r="V138" s="65"/>
      <c r="W138" s="13"/>
      <c r="X138" s="3"/>
    </row>
    <row r="139" spans="4:24" s="1" customFormat="1">
      <c r="D139" s="5"/>
      <c r="E139" s="5"/>
      <c r="F139" s="5"/>
      <c r="G139" s="5"/>
      <c r="H139" s="5"/>
      <c r="O139" s="55"/>
      <c r="P139" s="65"/>
      <c r="Q139" s="65"/>
      <c r="R139" s="65"/>
      <c r="S139" s="65"/>
      <c r="T139" s="65"/>
      <c r="U139" s="65"/>
      <c r="V139" s="65"/>
      <c r="W139" s="13"/>
      <c r="X139" s="3"/>
    </row>
    <row r="140" spans="4:24" s="1" customFormat="1">
      <c r="D140" s="5"/>
      <c r="E140" s="5"/>
      <c r="F140" s="5"/>
      <c r="G140" s="5"/>
      <c r="H140" s="5"/>
      <c r="O140" s="55"/>
      <c r="P140" s="66"/>
      <c r="Q140" s="65"/>
      <c r="R140" s="65"/>
      <c r="S140" s="65"/>
      <c r="T140" s="65"/>
      <c r="U140" s="65"/>
      <c r="V140" s="65"/>
      <c r="W140" s="13"/>
      <c r="X140" s="3"/>
    </row>
    <row r="141" spans="4:24" s="1" customFormat="1">
      <c r="D141" s="5"/>
      <c r="E141" s="5"/>
      <c r="F141" s="5"/>
      <c r="G141" s="5"/>
      <c r="H141" s="5"/>
      <c r="O141" s="55"/>
      <c r="P141" s="65"/>
      <c r="Q141" s="65"/>
      <c r="R141" s="65"/>
      <c r="S141" s="65"/>
      <c r="T141" s="65"/>
      <c r="U141" s="65"/>
      <c r="V141" s="65"/>
      <c r="W141" s="13"/>
      <c r="X141" s="3"/>
    </row>
    <row r="142" spans="4:24" s="1" customFormat="1">
      <c r="D142" s="5"/>
      <c r="E142" s="5"/>
      <c r="F142" s="5"/>
      <c r="G142" s="5"/>
      <c r="H142" s="5"/>
      <c r="O142" s="55"/>
      <c r="P142" s="66"/>
      <c r="Q142" s="65"/>
      <c r="R142" s="65"/>
      <c r="S142" s="65"/>
      <c r="T142" s="65"/>
      <c r="U142" s="65"/>
      <c r="V142" s="65"/>
      <c r="W142" s="13"/>
      <c r="X142" s="3"/>
    </row>
    <row r="143" spans="4:24" s="1" customFormat="1">
      <c r="D143" s="5"/>
      <c r="E143" s="5"/>
      <c r="F143" s="5"/>
      <c r="G143" s="5"/>
      <c r="H143" s="5"/>
      <c r="O143" s="55"/>
      <c r="P143" s="65"/>
      <c r="Q143" s="65"/>
      <c r="R143" s="65"/>
      <c r="S143" s="65"/>
      <c r="T143" s="65"/>
      <c r="U143" s="65"/>
      <c r="V143" s="65"/>
      <c r="W143" s="13"/>
      <c r="X143" s="3"/>
    </row>
    <row r="144" spans="4:24" s="1" customFormat="1">
      <c r="D144" s="5"/>
      <c r="E144" s="5"/>
      <c r="F144" s="5"/>
      <c r="G144" s="5"/>
      <c r="H144" s="5"/>
      <c r="O144" s="55"/>
      <c r="P144" s="66"/>
      <c r="Q144" s="65"/>
      <c r="R144" s="65"/>
      <c r="S144" s="65"/>
      <c r="T144" s="65"/>
      <c r="U144" s="65"/>
      <c r="V144" s="65"/>
      <c r="W144" s="13"/>
      <c r="X144" s="3"/>
    </row>
    <row r="145" spans="4:24" s="1" customFormat="1">
      <c r="D145" s="5"/>
      <c r="E145" s="5"/>
      <c r="F145" s="5"/>
      <c r="G145" s="5"/>
      <c r="H145" s="5"/>
      <c r="O145" s="55"/>
      <c r="P145" s="65"/>
      <c r="Q145" s="65"/>
      <c r="R145" s="65"/>
      <c r="S145" s="65"/>
      <c r="T145" s="65"/>
      <c r="U145" s="65"/>
      <c r="V145" s="65"/>
      <c r="W145" s="13"/>
      <c r="X145" s="3"/>
    </row>
    <row r="146" spans="4:24" s="1" customFormat="1">
      <c r="D146" s="5"/>
      <c r="E146" s="5"/>
      <c r="F146" s="5"/>
      <c r="G146" s="5"/>
      <c r="H146" s="5"/>
      <c r="O146" s="55"/>
      <c r="P146" s="66"/>
      <c r="Q146" s="65"/>
      <c r="R146" s="65"/>
      <c r="S146" s="65"/>
      <c r="T146" s="65"/>
      <c r="U146" s="65"/>
      <c r="V146" s="65"/>
      <c r="W146" s="13"/>
      <c r="X146" s="3"/>
    </row>
    <row r="147" spans="4:24" s="1" customFormat="1">
      <c r="D147" s="5"/>
      <c r="E147" s="5"/>
      <c r="F147" s="5"/>
      <c r="G147" s="5"/>
      <c r="H147" s="5"/>
      <c r="O147" s="55"/>
      <c r="P147" s="65"/>
      <c r="Q147" s="65"/>
      <c r="R147" s="65"/>
      <c r="S147" s="65"/>
      <c r="T147" s="65"/>
      <c r="U147" s="65"/>
      <c r="V147" s="65"/>
      <c r="W147" s="13"/>
      <c r="X147" s="3"/>
    </row>
    <row r="148" spans="4:24" s="1" customFormat="1">
      <c r="D148" s="5"/>
      <c r="E148" s="5"/>
      <c r="F148" s="5"/>
      <c r="G148" s="5"/>
      <c r="H148" s="5"/>
      <c r="O148" s="55"/>
      <c r="P148" s="66"/>
      <c r="Q148" s="65"/>
      <c r="R148" s="65"/>
      <c r="S148" s="65"/>
      <c r="T148" s="65"/>
      <c r="U148" s="65"/>
      <c r="V148" s="65"/>
      <c r="W148" s="13"/>
      <c r="X148" s="3"/>
    </row>
    <row r="149" spans="4:24" s="1" customFormat="1">
      <c r="D149" s="5"/>
      <c r="E149" s="5"/>
      <c r="F149" s="5"/>
      <c r="G149" s="5"/>
      <c r="H149" s="5"/>
      <c r="O149" s="55"/>
      <c r="P149" s="65"/>
      <c r="Q149" s="65"/>
      <c r="R149" s="65"/>
      <c r="S149" s="65"/>
      <c r="T149" s="65"/>
      <c r="U149" s="65"/>
      <c r="V149" s="65"/>
      <c r="W149" s="13"/>
      <c r="X149" s="3"/>
    </row>
    <row r="150" spans="4:24" s="1" customFormat="1">
      <c r="D150" s="5"/>
      <c r="E150" s="5"/>
      <c r="F150" s="5"/>
      <c r="G150" s="5"/>
      <c r="H150" s="5"/>
      <c r="O150" s="55"/>
      <c r="P150" s="66"/>
      <c r="Q150" s="65"/>
      <c r="R150" s="65"/>
      <c r="S150" s="65"/>
      <c r="T150" s="65"/>
      <c r="U150" s="65"/>
      <c r="V150" s="65"/>
      <c r="W150" s="13"/>
      <c r="X150" s="3"/>
    </row>
    <row r="151" spans="4:24" s="1" customFormat="1">
      <c r="D151" s="5"/>
      <c r="E151" s="5"/>
      <c r="F151" s="5"/>
      <c r="G151" s="5"/>
      <c r="H151" s="5"/>
      <c r="O151" s="55"/>
      <c r="P151" s="65"/>
      <c r="Q151" s="65"/>
      <c r="R151" s="65"/>
      <c r="S151" s="65"/>
      <c r="T151" s="65"/>
      <c r="U151" s="65"/>
      <c r="V151" s="65"/>
      <c r="W151" s="13"/>
      <c r="X151" s="3"/>
    </row>
    <row r="152" spans="4:24" s="1" customFormat="1">
      <c r="D152" s="5"/>
      <c r="E152" s="5"/>
      <c r="F152" s="5"/>
      <c r="G152" s="5"/>
      <c r="H152" s="5"/>
      <c r="O152" s="55"/>
      <c r="P152" s="66"/>
      <c r="Q152" s="65"/>
      <c r="R152" s="65"/>
      <c r="S152" s="65"/>
      <c r="T152" s="65"/>
      <c r="U152" s="65"/>
      <c r="V152" s="65"/>
      <c r="W152" s="13"/>
      <c r="X152" s="3"/>
    </row>
    <row r="153" spans="4:24" s="1" customFormat="1">
      <c r="D153" s="5"/>
      <c r="E153" s="5"/>
      <c r="F153" s="5"/>
      <c r="G153" s="5"/>
      <c r="H153" s="5"/>
      <c r="O153" s="55"/>
      <c r="P153" s="65"/>
      <c r="Q153" s="65"/>
      <c r="R153" s="65"/>
      <c r="S153" s="65"/>
      <c r="T153" s="65"/>
      <c r="U153" s="65"/>
      <c r="V153" s="65"/>
      <c r="W153" s="13"/>
      <c r="X153" s="3"/>
    </row>
    <row r="154" spans="4:24" s="1" customFormat="1">
      <c r="D154" s="5"/>
      <c r="E154" s="5"/>
      <c r="F154" s="5"/>
      <c r="G154" s="5"/>
      <c r="H154" s="5"/>
      <c r="O154" s="55"/>
      <c r="P154" s="66"/>
      <c r="Q154" s="65"/>
      <c r="R154" s="65"/>
      <c r="S154" s="65"/>
      <c r="T154" s="65"/>
      <c r="U154" s="65"/>
      <c r="V154" s="65"/>
      <c r="W154" s="13"/>
      <c r="X154" s="3"/>
    </row>
    <row r="155" spans="4:24" s="1" customFormat="1">
      <c r="D155" s="5"/>
      <c r="E155" s="5"/>
      <c r="F155" s="5"/>
      <c r="G155" s="5"/>
      <c r="H155" s="5"/>
      <c r="O155" s="55"/>
      <c r="P155" s="65"/>
      <c r="Q155" s="65"/>
      <c r="R155" s="65"/>
      <c r="S155" s="65"/>
      <c r="T155" s="65"/>
      <c r="U155" s="65"/>
      <c r="V155" s="65"/>
      <c r="W155" s="13"/>
      <c r="X155" s="3"/>
    </row>
    <row r="156" spans="4:24" s="1" customFormat="1">
      <c r="D156" s="5"/>
      <c r="E156" s="5"/>
      <c r="F156" s="5"/>
      <c r="G156" s="5"/>
      <c r="H156" s="5"/>
      <c r="O156" s="55"/>
      <c r="P156" s="66"/>
      <c r="Q156" s="65"/>
      <c r="R156" s="65"/>
      <c r="S156" s="65"/>
      <c r="T156" s="65"/>
      <c r="U156" s="65"/>
      <c r="V156" s="65"/>
      <c r="W156" s="13"/>
      <c r="X156" s="3"/>
    </row>
    <row r="157" spans="4:24" s="1" customFormat="1">
      <c r="D157" s="5"/>
      <c r="E157" s="5"/>
      <c r="F157" s="5"/>
      <c r="G157" s="5"/>
      <c r="H157" s="5"/>
      <c r="O157" s="55"/>
      <c r="P157" s="65"/>
      <c r="Q157" s="65"/>
      <c r="R157" s="65"/>
      <c r="S157" s="65"/>
      <c r="T157" s="65"/>
      <c r="U157" s="65"/>
      <c r="V157" s="65"/>
      <c r="W157" s="13"/>
      <c r="X157" s="3"/>
    </row>
    <row r="158" spans="4:24" s="1" customFormat="1">
      <c r="D158" s="5"/>
      <c r="E158" s="5"/>
      <c r="F158" s="5"/>
      <c r="G158" s="5"/>
      <c r="H158" s="5"/>
      <c r="O158" s="55"/>
      <c r="P158" s="66"/>
      <c r="Q158" s="65"/>
      <c r="R158" s="65"/>
      <c r="S158" s="65"/>
      <c r="T158" s="65"/>
      <c r="U158" s="65"/>
      <c r="V158" s="65"/>
      <c r="W158" s="13"/>
      <c r="X158" s="3"/>
    </row>
    <row r="159" spans="4:24" s="1" customFormat="1">
      <c r="D159" s="5"/>
      <c r="E159" s="5"/>
      <c r="F159" s="5"/>
      <c r="G159" s="5"/>
      <c r="H159" s="5"/>
      <c r="O159" s="55"/>
      <c r="P159" s="65"/>
      <c r="Q159" s="65"/>
      <c r="R159" s="65"/>
      <c r="S159" s="65"/>
      <c r="T159" s="65"/>
      <c r="U159" s="65"/>
      <c r="V159" s="65"/>
      <c r="W159" s="13"/>
      <c r="X159" s="3"/>
    </row>
    <row r="160" spans="4:24" s="1" customFormat="1">
      <c r="D160" s="5"/>
      <c r="E160" s="5"/>
      <c r="F160" s="5"/>
      <c r="G160" s="5"/>
      <c r="H160" s="5"/>
      <c r="O160" s="55"/>
      <c r="P160" s="66"/>
      <c r="Q160" s="65"/>
      <c r="R160" s="65"/>
      <c r="S160" s="65"/>
      <c r="T160" s="65"/>
      <c r="U160" s="65"/>
      <c r="V160" s="65"/>
      <c r="W160" s="13"/>
      <c r="X160" s="3"/>
    </row>
    <row r="161" spans="4:24" s="1" customFormat="1">
      <c r="D161" s="5"/>
      <c r="E161" s="5"/>
      <c r="F161" s="5"/>
      <c r="G161" s="5"/>
      <c r="H161" s="5"/>
      <c r="O161" s="55"/>
      <c r="P161" s="65"/>
      <c r="Q161" s="65"/>
      <c r="R161" s="65"/>
      <c r="S161" s="65"/>
      <c r="T161" s="65"/>
      <c r="U161" s="65"/>
      <c r="V161" s="65"/>
      <c r="W161" s="13"/>
      <c r="X161" s="3"/>
    </row>
    <row r="162" spans="4:24" s="1" customFormat="1">
      <c r="D162" s="5"/>
      <c r="E162" s="5"/>
      <c r="F162" s="5"/>
      <c r="G162" s="5"/>
      <c r="H162" s="5"/>
      <c r="O162" s="55"/>
      <c r="P162" s="66"/>
      <c r="Q162" s="65"/>
      <c r="R162" s="65"/>
      <c r="S162" s="65"/>
      <c r="T162" s="65"/>
      <c r="U162" s="65"/>
      <c r="V162" s="65"/>
      <c r="W162" s="13"/>
      <c r="X162" s="3"/>
    </row>
    <row r="163" spans="4:24" s="1" customFormat="1">
      <c r="D163" s="5"/>
      <c r="E163" s="5"/>
      <c r="F163" s="5"/>
      <c r="G163" s="5"/>
      <c r="H163" s="5"/>
      <c r="O163" s="55"/>
      <c r="P163" s="65"/>
      <c r="Q163" s="65"/>
      <c r="R163" s="65"/>
      <c r="S163" s="65"/>
      <c r="T163" s="65"/>
      <c r="U163" s="65"/>
      <c r="V163" s="65"/>
      <c r="W163" s="13"/>
      <c r="X163" s="3"/>
    </row>
    <row r="164" spans="4:24" s="1" customFormat="1">
      <c r="D164" s="5"/>
      <c r="E164" s="5"/>
      <c r="F164" s="5"/>
      <c r="G164" s="5"/>
      <c r="H164" s="5"/>
      <c r="O164" s="55"/>
      <c r="P164" s="66"/>
      <c r="Q164" s="65"/>
      <c r="R164" s="65"/>
      <c r="S164" s="65"/>
      <c r="T164" s="65"/>
      <c r="U164" s="65"/>
      <c r="V164" s="65"/>
      <c r="W164" s="13"/>
      <c r="X164" s="3"/>
    </row>
    <row r="165" spans="4:24" s="1" customFormat="1">
      <c r="D165" s="5"/>
      <c r="E165" s="5"/>
      <c r="F165" s="5"/>
      <c r="G165" s="5"/>
      <c r="H165" s="5"/>
      <c r="O165" s="55"/>
      <c r="P165" s="65"/>
      <c r="Q165" s="65"/>
      <c r="R165" s="65"/>
      <c r="S165" s="65"/>
      <c r="T165" s="65"/>
      <c r="U165" s="65"/>
      <c r="V165" s="65"/>
      <c r="W165" s="13"/>
      <c r="X165" s="3"/>
    </row>
    <row r="166" spans="4:24" s="1" customFormat="1">
      <c r="D166" s="5"/>
      <c r="E166" s="5"/>
      <c r="F166" s="5"/>
      <c r="G166" s="5"/>
      <c r="H166" s="5"/>
      <c r="O166" s="55"/>
      <c r="P166" s="66"/>
      <c r="Q166" s="65"/>
      <c r="R166" s="65"/>
      <c r="S166" s="65"/>
      <c r="T166" s="65"/>
      <c r="U166" s="65"/>
      <c r="V166" s="65"/>
      <c r="W166" s="13"/>
      <c r="X166" s="3"/>
    </row>
    <row r="167" spans="4:24" s="1" customFormat="1">
      <c r="D167" s="5"/>
      <c r="E167" s="5"/>
      <c r="F167" s="5"/>
      <c r="G167" s="5"/>
      <c r="H167" s="5"/>
      <c r="O167" s="55"/>
      <c r="P167" s="65"/>
      <c r="Q167" s="65"/>
      <c r="R167" s="65"/>
      <c r="S167" s="65"/>
      <c r="T167" s="65"/>
      <c r="U167" s="65"/>
      <c r="V167" s="65"/>
      <c r="W167" s="13"/>
      <c r="X167" s="3"/>
    </row>
    <row r="168" spans="4:24" s="1" customFormat="1">
      <c r="D168" s="5"/>
      <c r="E168" s="5"/>
      <c r="F168" s="5"/>
      <c r="G168" s="5"/>
      <c r="H168" s="5"/>
      <c r="O168" s="55"/>
      <c r="P168" s="66"/>
      <c r="Q168" s="65"/>
      <c r="R168" s="65"/>
      <c r="S168" s="65"/>
      <c r="T168" s="65"/>
      <c r="U168" s="65"/>
      <c r="V168" s="65"/>
      <c r="W168" s="13"/>
      <c r="X168" s="3"/>
    </row>
    <row r="169" spans="4:24" s="1" customFormat="1">
      <c r="D169" s="5"/>
      <c r="E169" s="5"/>
      <c r="F169" s="5"/>
      <c r="G169" s="5"/>
      <c r="H169" s="5"/>
      <c r="O169" s="55"/>
      <c r="P169" s="65"/>
      <c r="Q169" s="65"/>
      <c r="R169" s="65"/>
      <c r="S169" s="65"/>
      <c r="T169" s="65"/>
      <c r="U169" s="65"/>
      <c r="V169" s="65"/>
      <c r="W169" s="13"/>
      <c r="X169" s="3"/>
    </row>
    <row r="170" spans="4:24" s="1" customFormat="1">
      <c r="D170" s="5"/>
      <c r="E170" s="5"/>
      <c r="F170" s="5"/>
      <c r="G170" s="5"/>
      <c r="H170" s="5"/>
      <c r="O170" s="55"/>
      <c r="P170" s="66"/>
      <c r="Q170" s="65"/>
      <c r="R170" s="65"/>
      <c r="S170" s="65"/>
      <c r="T170" s="65"/>
      <c r="U170" s="65"/>
      <c r="V170" s="65"/>
      <c r="W170" s="13"/>
      <c r="X170" s="3"/>
    </row>
    <row r="171" spans="4:24" s="1" customFormat="1">
      <c r="D171" s="5"/>
      <c r="E171" s="5"/>
      <c r="F171" s="5"/>
      <c r="G171" s="5"/>
      <c r="H171" s="5"/>
      <c r="O171" s="55"/>
      <c r="P171" s="65"/>
      <c r="Q171" s="65"/>
      <c r="R171" s="65"/>
      <c r="S171" s="65"/>
      <c r="T171" s="65"/>
      <c r="U171" s="65"/>
      <c r="V171" s="65"/>
      <c r="W171" s="13"/>
      <c r="X171" s="3"/>
    </row>
    <row r="172" spans="4:24" s="1" customFormat="1">
      <c r="D172" s="5"/>
      <c r="E172" s="5"/>
      <c r="F172" s="5"/>
      <c r="G172" s="5"/>
      <c r="H172" s="5"/>
      <c r="O172" s="55"/>
      <c r="P172" s="66"/>
      <c r="Q172" s="65"/>
      <c r="R172" s="65"/>
      <c r="S172" s="65"/>
      <c r="T172" s="65"/>
      <c r="U172" s="65"/>
      <c r="V172" s="65"/>
      <c r="W172" s="13"/>
      <c r="X172" s="3"/>
    </row>
    <row r="173" spans="4:24" s="1" customFormat="1">
      <c r="D173" s="5"/>
      <c r="E173" s="5"/>
      <c r="F173" s="5"/>
      <c r="G173" s="5"/>
      <c r="H173" s="5"/>
      <c r="O173" s="55"/>
      <c r="P173" s="65"/>
      <c r="Q173" s="65"/>
      <c r="R173" s="65"/>
      <c r="S173" s="65"/>
      <c r="T173" s="65"/>
      <c r="U173" s="65"/>
      <c r="V173" s="65"/>
      <c r="W173" s="13"/>
      <c r="X173" s="3"/>
    </row>
    <row r="174" spans="4:24" s="1" customFormat="1">
      <c r="D174" s="5"/>
      <c r="E174" s="5"/>
      <c r="F174" s="5"/>
      <c r="G174" s="5"/>
      <c r="H174" s="5"/>
      <c r="O174" s="55"/>
      <c r="P174" s="66"/>
      <c r="Q174" s="65"/>
      <c r="R174" s="65"/>
      <c r="S174" s="65"/>
      <c r="T174" s="65"/>
      <c r="U174" s="65"/>
      <c r="V174" s="65"/>
      <c r="W174" s="13"/>
      <c r="X174" s="3"/>
    </row>
    <row r="175" spans="4:24" s="1" customFormat="1">
      <c r="D175" s="5"/>
      <c r="E175" s="5"/>
      <c r="F175" s="5"/>
      <c r="G175" s="5"/>
      <c r="H175" s="5"/>
      <c r="O175" s="55"/>
      <c r="P175" s="65"/>
      <c r="Q175" s="65"/>
      <c r="R175" s="65"/>
      <c r="S175" s="65"/>
      <c r="T175" s="65"/>
      <c r="U175" s="65"/>
      <c r="V175" s="65"/>
      <c r="W175" s="13"/>
      <c r="X175" s="3"/>
    </row>
    <row r="176" spans="4:24" s="1" customFormat="1">
      <c r="D176" s="5"/>
      <c r="E176" s="5"/>
      <c r="F176" s="5"/>
      <c r="G176" s="5"/>
      <c r="H176" s="5"/>
      <c r="O176" s="55"/>
      <c r="P176" s="66"/>
      <c r="Q176" s="65"/>
      <c r="R176" s="65"/>
      <c r="S176" s="65"/>
      <c r="T176" s="65"/>
      <c r="U176" s="65"/>
      <c r="V176" s="65"/>
      <c r="W176" s="13"/>
      <c r="X176" s="3"/>
    </row>
    <row r="177" spans="4:24" s="1" customFormat="1">
      <c r="D177" s="5"/>
      <c r="E177" s="5"/>
      <c r="F177" s="5"/>
      <c r="G177" s="5"/>
      <c r="H177" s="5"/>
      <c r="O177" s="55"/>
      <c r="P177" s="65"/>
      <c r="Q177" s="65"/>
      <c r="R177" s="65"/>
      <c r="S177" s="65"/>
      <c r="T177" s="65"/>
      <c r="U177" s="65"/>
      <c r="V177" s="65"/>
      <c r="W177" s="13"/>
      <c r="X177" s="3"/>
    </row>
    <row r="178" spans="4:24" s="1" customFormat="1">
      <c r="D178" s="5"/>
      <c r="E178" s="5"/>
      <c r="F178" s="5"/>
      <c r="G178" s="5"/>
      <c r="H178" s="5"/>
      <c r="O178" s="55"/>
      <c r="P178" s="66"/>
      <c r="Q178" s="65"/>
      <c r="R178" s="65"/>
      <c r="S178" s="65"/>
      <c r="T178" s="65"/>
      <c r="U178" s="65"/>
      <c r="V178" s="65"/>
      <c r="W178" s="13"/>
      <c r="X178" s="3"/>
    </row>
    <row r="179" spans="4:24" s="1" customFormat="1">
      <c r="D179" s="5"/>
      <c r="E179" s="5"/>
      <c r="F179" s="5"/>
      <c r="G179" s="5"/>
      <c r="H179" s="5"/>
      <c r="O179" s="55"/>
      <c r="P179" s="65"/>
      <c r="Q179" s="65"/>
      <c r="R179" s="65"/>
      <c r="S179" s="65"/>
      <c r="T179" s="65"/>
      <c r="U179" s="65"/>
      <c r="V179" s="65"/>
      <c r="W179" s="13"/>
      <c r="X179" s="3"/>
    </row>
    <row r="180" spans="4:24" s="1" customFormat="1">
      <c r="D180" s="5"/>
      <c r="E180" s="5"/>
      <c r="F180" s="5"/>
      <c r="G180" s="5"/>
      <c r="H180" s="5"/>
      <c r="O180" s="55"/>
      <c r="P180" s="66"/>
      <c r="Q180" s="65"/>
      <c r="R180" s="65"/>
      <c r="S180" s="65"/>
      <c r="T180" s="65"/>
      <c r="U180" s="65"/>
      <c r="V180" s="65"/>
      <c r="W180" s="13"/>
      <c r="X180" s="3"/>
    </row>
    <row r="181" spans="4:24" s="1" customFormat="1">
      <c r="D181" s="5"/>
      <c r="E181" s="5"/>
      <c r="F181" s="5"/>
      <c r="G181" s="5"/>
      <c r="H181" s="5"/>
      <c r="O181" s="55"/>
      <c r="P181" s="65"/>
      <c r="Q181" s="65"/>
      <c r="R181" s="65"/>
      <c r="S181" s="65"/>
      <c r="T181" s="65"/>
      <c r="U181" s="65"/>
      <c r="V181" s="65"/>
      <c r="W181" s="13"/>
      <c r="X181" s="3"/>
    </row>
    <row r="182" spans="4:24" s="1" customFormat="1">
      <c r="D182" s="5"/>
      <c r="E182" s="5"/>
      <c r="F182" s="5"/>
      <c r="G182" s="5"/>
      <c r="H182" s="5"/>
      <c r="O182" s="55"/>
      <c r="P182" s="66"/>
      <c r="Q182" s="65"/>
      <c r="R182" s="65"/>
      <c r="S182" s="65"/>
      <c r="T182" s="65"/>
      <c r="U182" s="65"/>
      <c r="V182" s="65"/>
      <c r="W182" s="13"/>
      <c r="X182" s="3"/>
    </row>
    <row r="183" spans="4:24" s="1" customFormat="1">
      <c r="D183" s="5"/>
      <c r="E183" s="5"/>
      <c r="F183" s="5"/>
      <c r="G183" s="5"/>
      <c r="H183" s="5"/>
      <c r="O183" s="55"/>
      <c r="P183" s="65"/>
      <c r="Q183" s="65"/>
      <c r="R183" s="65"/>
      <c r="S183" s="65"/>
      <c r="T183" s="65"/>
      <c r="U183" s="65"/>
      <c r="V183" s="65"/>
      <c r="W183" s="13"/>
      <c r="X183" s="3"/>
    </row>
    <row r="184" spans="4:24" s="1" customFormat="1">
      <c r="D184" s="5"/>
      <c r="E184" s="5"/>
      <c r="F184" s="5"/>
      <c r="G184" s="5"/>
      <c r="H184" s="5"/>
      <c r="O184" s="55"/>
      <c r="P184" s="66"/>
      <c r="Q184" s="65"/>
      <c r="R184" s="65"/>
      <c r="S184" s="65"/>
      <c r="T184" s="65"/>
      <c r="U184" s="65"/>
      <c r="V184" s="65"/>
      <c r="W184" s="13"/>
      <c r="X184" s="3"/>
    </row>
    <row r="185" spans="4:24" s="1" customFormat="1">
      <c r="D185" s="5"/>
      <c r="E185" s="5"/>
      <c r="F185" s="5"/>
      <c r="G185" s="5"/>
      <c r="H185" s="5"/>
      <c r="O185" s="55"/>
      <c r="P185" s="65"/>
      <c r="Q185" s="65"/>
      <c r="R185" s="65"/>
      <c r="S185" s="65"/>
      <c r="T185" s="65"/>
      <c r="U185" s="65"/>
      <c r="V185" s="65"/>
      <c r="W185" s="13"/>
      <c r="X185" s="3"/>
    </row>
    <row r="186" spans="4:24" s="1" customFormat="1">
      <c r="D186" s="5"/>
      <c r="E186" s="5"/>
      <c r="F186" s="5"/>
      <c r="G186" s="5"/>
      <c r="H186" s="5"/>
      <c r="O186" s="55"/>
      <c r="P186" s="66"/>
      <c r="Q186" s="65"/>
      <c r="R186" s="65"/>
      <c r="S186" s="65"/>
      <c r="T186" s="65"/>
      <c r="U186" s="65"/>
      <c r="V186" s="65"/>
      <c r="W186" s="13"/>
      <c r="X186" s="3"/>
    </row>
    <row r="187" spans="4:24" s="1" customFormat="1">
      <c r="D187" s="5"/>
      <c r="E187" s="5"/>
      <c r="F187" s="5"/>
      <c r="G187" s="5"/>
      <c r="H187" s="5"/>
      <c r="O187" s="55"/>
      <c r="P187" s="65"/>
      <c r="Q187" s="65"/>
      <c r="R187" s="65"/>
      <c r="S187" s="65"/>
      <c r="T187" s="65"/>
      <c r="U187" s="65"/>
      <c r="V187" s="65"/>
      <c r="W187" s="13"/>
      <c r="X187" s="3"/>
    </row>
    <row r="188" spans="4:24" s="1" customFormat="1">
      <c r="D188" s="5"/>
      <c r="E188" s="5"/>
      <c r="F188" s="5"/>
      <c r="G188" s="5"/>
      <c r="H188" s="5"/>
      <c r="O188" s="55"/>
      <c r="P188" s="66"/>
      <c r="Q188" s="65"/>
      <c r="R188" s="65"/>
      <c r="S188" s="65"/>
      <c r="T188" s="65"/>
      <c r="U188" s="65"/>
      <c r="V188" s="65"/>
      <c r="W188" s="13"/>
      <c r="X188" s="3"/>
    </row>
    <row r="189" spans="4:24" s="1" customFormat="1">
      <c r="D189" s="5"/>
      <c r="E189" s="5"/>
      <c r="F189" s="5"/>
      <c r="G189" s="5"/>
      <c r="H189" s="5"/>
      <c r="O189" s="55"/>
      <c r="P189" s="65"/>
      <c r="Q189" s="65"/>
      <c r="R189" s="65"/>
      <c r="S189" s="65"/>
      <c r="T189" s="65"/>
      <c r="U189" s="65"/>
      <c r="V189" s="65"/>
      <c r="W189" s="13"/>
      <c r="X189" s="3"/>
    </row>
    <row r="190" spans="4:24" s="1" customFormat="1">
      <c r="D190" s="5"/>
      <c r="E190" s="5"/>
      <c r="F190" s="5"/>
      <c r="G190" s="5"/>
      <c r="H190" s="5"/>
      <c r="O190" s="55"/>
      <c r="P190" s="66"/>
      <c r="Q190" s="65"/>
      <c r="R190" s="65"/>
      <c r="S190" s="65"/>
      <c r="T190" s="65"/>
      <c r="U190" s="65"/>
      <c r="V190" s="65"/>
      <c r="W190" s="13"/>
      <c r="X190" s="3"/>
    </row>
    <row r="191" spans="4:24" s="1" customFormat="1">
      <c r="D191" s="5"/>
      <c r="E191" s="5"/>
      <c r="F191" s="5"/>
      <c r="G191" s="5"/>
      <c r="H191" s="5"/>
      <c r="O191" s="55"/>
      <c r="P191" s="65"/>
      <c r="Q191" s="65"/>
      <c r="R191" s="65"/>
      <c r="S191" s="65"/>
      <c r="T191" s="65"/>
      <c r="U191" s="65"/>
      <c r="V191" s="65"/>
      <c r="W191" s="13"/>
      <c r="X191" s="3"/>
    </row>
    <row r="192" spans="4:24" s="1" customFormat="1">
      <c r="D192" s="5"/>
      <c r="E192" s="5"/>
      <c r="F192" s="5"/>
      <c r="G192" s="5"/>
      <c r="H192" s="5"/>
      <c r="O192" s="55"/>
      <c r="P192" s="66"/>
      <c r="Q192" s="65"/>
      <c r="R192" s="65"/>
      <c r="S192" s="65"/>
      <c r="T192" s="65"/>
      <c r="U192" s="65"/>
      <c r="V192" s="65"/>
      <c r="W192" s="13"/>
      <c r="X192" s="3"/>
    </row>
    <row r="193" spans="4:24" s="1" customFormat="1">
      <c r="D193" s="5"/>
      <c r="E193" s="5"/>
      <c r="F193" s="5"/>
      <c r="G193" s="5"/>
      <c r="H193" s="5"/>
      <c r="O193" s="55"/>
      <c r="P193" s="65"/>
      <c r="Q193" s="65"/>
      <c r="R193" s="65"/>
      <c r="S193" s="65"/>
      <c r="T193" s="65"/>
      <c r="U193" s="65"/>
      <c r="V193" s="65"/>
      <c r="W193" s="13"/>
      <c r="X193" s="3"/>
    </row>
    <row r="194" spans="4:24" s="1" customFormat="1">
      <c r="D194" s="5"/>
      <c r="E194" s="5"/>
      <c r="F194" s="5"/>
      <c r="G194" s="5"/>
      <c r="H194" s="5"/>
      <c r="O194" s="55"/>
      <c r="P194" s="66"/>
      <c r="Q194" s="65"/>
      <c r="R194" s="65"/>
      <c r="S194" s="65"/>
      <c r="T194" s="65"/>
      <c r="U194" s="65"/>
      <c r="V194" s="65"/>
      <c r="W194" s="13"/>
      <c r="X194" s="3"/>
    </row>
    <row r="195" spans="4:24" s="1" customFormat="1">
      <c r="D195" s="5"/>
      <c r="E195" s="5"/>
      <c r="F195" s="5"/>
      <c r="G195" s="5"/>
      <c r="H195" s="5"/>
      <c r="O195" s="55"/>
      <c r="P195" s="65"/>
      <c r="Q195" s="65"/>
      <c r="R195" s="65"/>
      <c r="S195" s="65"/>
      <c r="T195" s="65"/>
      <c r="U195" s="65"/>
      <c r="V195" s="65"/>
      <c r="W195" s="13"/>
      <c r="X195" s="3"/>
    </row>
    <row r="196" spans="4:24" s="1" customFormat="1">
      <c r="D196" s="5"/>
      <c r="E196" s="5"/>
      <c r="F196" s="5"/>
      <c r="G196" s="5"/>
      <c r="H196" s="5"/>
      <c r="O196" s="55"/>
      <c r="P196" s="66"/>
      <c r="Q196" s="65"/>
      <c r="R196" s="65"/>
      <c r="S196" s="65"/>
      <c r="T196" s="65"/>
      <c r="U196" s="65"/>
      <c r="V196" s="65"/>
      <c r="W196" s="13"/>
      <c r="X196" s="3"/>
    </row>
    <row r="197" spans="4:24" s="1" customFormat="1">
      <c r="D197" s="5"/>
      <c r="E197" s="5"/>
      <c r="F197" s="5"/>
      <c r="G197" s="5"/>
      <c r="H197" s="5"/>
      <c r="O197" s="55"/>
      <c r="P197" s="65"/>
      <c r="Q197" s="65"/>
      <c r="R197" s="65"/>
      <c r="S197" s="65"/>
      <c r="T197" s="65"/>
      <c r="U197" s="65"/>
      <c r="V197" s="65"/>
      <c r="W197" s="13"/>
      <c r="X197" s="3"/>
    </row>
    <row r="198" spans="4:24" s="1" customFormat="1">
      <c r="D198" s="5"/>
      <c r="E198" s="5"/>
      <c r="F198" s="5"/>
      <c r="G198" s="5"/>
      <c r="H198" s="5"/>
      <c r="O198" s="55"/>
      <c r="P198" s="66"/>
      <c r="Q198" s="65"/>
      <c r="R198" s="65"/>
      <c r="S198" s="65"/>
      <c r="T198" s="65"/>
      <c r="U198" s="65"/>
      <c r="V198" s="65"/>
      <c r="W198" s="13"/>
      <c r="X198" s="3"/>
    </row>
    <row r="199" spans="4:24" s="1" customFormat="1">
      <c r="D199" s="5"/>
      <c r="E199" s="5"/>
      <c r="F199" s="5"/>
      <c r="G199" s="5"/>
      <c r="H199" s="5"/>
      <c r="O199" s="55"/>
      <c r="P199" s="65"/>
      <c r="Q199" s="65"/>
      <c r="R199" s="65"/>
      <c r="S199" s="65"/>
      <c r="T199" s="65"/>
      <c r="U199" s="65"/>
      <c r="V199" s="65"/>
      <c r="W199" s="13"/>
      <c r="X199" s="3"/>
    </row>
    <row r="200" spans="4:24" s="1" customFormat="1">
      <c r="D200" s="5"/>
      <c r="E200" s="5"/>
      <c r="F200" s="5"/>
      <c r="G200" s="5"/>
      <c r="H200" s="5"/>
      <c r="O200" s="55"/>
      <c r="P200" s="66"/>
      <c r="Q200" s="65"/>
      <c r="R200" s="65"/>
      <c r="S200" s="65"/>
      <c r="T200" s="65"/>
      <c r="U200" s="65"/>
      <c r="V200" s="65"/>
      <c r="W200" s="13"/>
      <c r="X200" s="3"/>
    </row>
    <row r="201" spans="4:24" s="1" customFormat="1">
      <c r="D201" s="5"/>
      <c r="E201" s="5"/>
      <c r="F201" s="5"/>
      <c r="G201" s="5"/>
      <c r="H201" s="5"/>
      <c r="O201" s="55"/>
      <c r="P201" s="65"/>
      <c r="Q201" s="65"/>
      <c r="R201" s="65"/>
      <c r="S201" s="65"/>
      <c r="T201" s="65"/>
      <c r="U201" s="65"/>
      <c r="V201" s="65"/>
      <c r="W201" s="13"/>
      <c r="X201" s="3"/>
    </row>
    <row r="202" spans="4:24" s="1" customFormat="1">
      <c r="D202" s="5"/>
      <c r="E202" s="5"/>
      <c r="F202" s="5"/>
      <c r="G202" s="5"/>
      <c r="H202" s="5"/>
      <c r="O202" s="55"/>
      <c r="P202" s="66"/>
      <c r="Q202" s="65"/>
      <c r="R202" s="65"/>
      <c r="S202" s="65"/>
      <c r="T202" s="65"/>
      <c r="U202" s="65"/>
      <c r="V202" s="65"/>
      <c r="W202" s="13"/>
      <c r="X202" s="3"/>
    </row>
    <row r="203" spans="4:24" s="1" customFormat="1">
      <c r="D203" s="5"/>
      <c r="E203" s="5"/>
      <c r="F203" s="5"/>
      <c r="G203" s="5"/>
      <c r="H203" s="5"/>
      <c r="O203" s="55"/>
      <c r="P203" s="65"/>
      <c r="Q203" s="65"/>
      <c r="R203" s="65"/>
      <c r="S203" s="65"/>
      <c r="T203" s="65"/>
      <c r="U203" s="65"/>
      <c r="V203" s="65"/>
      <c r="W203" s="13"/>
      <c r="X203" s="3"/>
    </row>
    <row r="204" spans="4:24" s="1" customFormat="1">
      <c r="D204" s="5"/>
      <c r="E204" s="5"/>
      <c r="F204" s="5"/>
      <c r="G204" s="5"/>
      <c r="H204" s="5"/>
      <c r="O204" s="55"/>
      <c r="P204" s="66"/>
      <c r="Q204" s="65"/>
      <c r="R204" s="65"/>
      <c r="S204" s="65"/>
      <c r="T204" s="65"/>
      <c r="U204" s="65"/>
      <c r="V204" s="65"/>
      <c r="W204" s="13"/>
      <c r="X204" s="3"/>
    </row>
    <row r="205" spans="4:24" s="1" customFormat="1">
      <c r="D205" s="5"/>
      <c r="E205" s="5"/>
      <c r="F205" s="5"/>
      <c r="G205" s="5"/>
      <c r="H205" s="5"/>
      <c r="O205" s="55"/>
      <c r="P205" s="65"/>
      <c r="Q205" s="65"/>
      <c r="R205" s="65"/>
      <c r="S205" s="65"/>
      <c r="T205" s="65"/>
      <c r="U205" s="65"/>
      <c r="V205" s="65"/>
      <c r="W205" s="13"/>
      <c r="X205" s="3"/>
    </row>
    <row r="206" spans="4:24" s="1" customFormat="1">
      <c r="D206" s="5"/>
      <c r="E206" s="5"/>
      <c r="F206" s="5"/>
      <c r="G206" s="5"/>
      <c r="H206" s="5"/>
      <c r="O206" s="55"/>
      <c r="P206" s="66"/>
      <c r="Q206" s="65"/>
      <c r="R206" s="65"/>
      <c r="S206" s="65"/>
      <c r="T206" s="65"/>
      <c r="U206" s="65"/>
      <c r="V206" s="65"/>
      <c r="W206" s="13"/>
      <c r="X206" s="3"/>
    </row>
    <row r="207" spans="4:24" s="1" customFormat="1">
      <c r="D207" s="5"/>
      <c r="E207" s="5"/>
      <c r="F207" s="5"/>
      <c r="G207" s="5"/>
      <c r="H207" s="5"/>
      <c r="O207" s="55"/>
      <c r="P207" s="65"/>
      <c r="Q207" s="65"/>
      <c r="R207" s="65"/>
      <c r="S207" s="65"/>
      <c r="T207" s="65"/>
      <c r="U207" s="65"/>
      <c r="V207" s="65"/>
      <c r="W207" s="13"/>
      <c r="X207" s="3"/>
    </row>
    <row r="208" spans="4:24" s="1" customFormat="1">
      <c r="D208" s="5"/>
      <c r="E208" s="5"/>
      <c r="F208" s="5"/>
      <c r="G208" s="5"/>
      <c r="H208" s="5"/>
      <c r="O208" s="55"/>
      <c r="P208" s="66"/>
      <c r="Q208" s="65"/>
      <c r="R208" s="65"/>
      <c r="S208" s="65"/>
      <c r="T208" s="65"/>
      <c r="U208" s="65"/>
      <c r="V208" s="65"/>
      <c r="W208" s="13"/>
      <c r="X208" s="3"/>
    </row>
    <row r="209" spans="4:24" s="1" customFormat="1">
      <c r="D209" s="5"/>
      <c r="E209" s="5"/>
      <c r="F209" s="5"/>
      <c r="G209" s="5"/>
      <c r="H209" s="5"/>
      <c r="O209" s="55"/>
      <c r="P209" s="65"/>
      <c r="Q209" s="65"/>
      <c r="R209" s="65"/>
      <c r="S209" s="65"/>
      <c r="T209" s="65"/>
      <c r="U209" s="65"/>
      <c r="V209" s="65"/>
      <c r="W209" s="13"/>
      <c r="X209" s="3"/>
    </row>
    <row r="210" spans="4:24" s="1" customFormat="1">
      <c r="D210" s="5"/>
      <c r="E210" s="5"/>
      <c r="F210" s="5"/>
      <c r="G210" s="5"/>
      <c r="H210" s="5"/>
      <c r="O210" s="55"/>
      <c r="P210" s="66"/>
      <c r="Q210" s="65"/>
      <c r="R210" s="65"/>
      <c r="S210" s="65"/>
      <c r="T210" s="65"/>
      <c r="U210" s="65"/>
      <c r="V210" s="65"/>
      <c r="W210" s="13"/>
      <c r="X210" s="3"/>
    </row>
    <row r="211" spans="4:24" s="1" customFormat="1">
      <c r="D211" s="5"/>
      <c r="E211" s="5"/>
      <c r="F211" s="5"/>
      <c r="G211" s="5"/>
      <c r="H211" s="5"/>
      <c r="O211" s="55"/>
      <c r="P211" s="65"/>
      <c r="Q211" s="65"/>
      <c r="R211" s="65"/>
      <c r="S211" s="65"/>
      <c r="T211" s="65"/>
      <c r="U211" s="65"/>
      <c r="V211" s="65"/>
      <c r="W211" s="13"/>
      <c r="X211" s="3"/>
    </row>
    <row r="212" spans="4:24" s="1" customFormat="1">
      <c r="D212" s="5"/>
      <c r="E212" s="5"/>
      <c r="F212" s="5"/>
      <c r="G212" s="5"/>
      <c r="H212" s="5"/>
      <c r="O212" s="55"/>
      <c r="P212" s="66"/>
      <c r="Q212" s="65"/>
      <c r="R212" s="65"/>
      <c r="S212" s="65"/>
      <c r="T212" s="65"/>
      <c r="U212" s="65"/>
      <c r="V212" s="65"/>
      <c r="W212" s="13"/>
      <c r="X212" s="3"/>
    </row>
    <row r="213" spans="4:24" s="1" customFormat="1">
      <c r="D213" s="5"/>
      <c r="E213" s="5"/>
      <c r="F213" s="5"/>
      <c r="G213" s="5"/>
      <c r="H213" s="5"/>
      <c r="O213" s="55"/>
      <c r="P213" s="65"/>
      <c r="Q213" s="65"/>
      <c r="R213" s="65"/>
      <c r="S213" s="65"/>
      <c r="T213" s="65"/>
      <c r="U213" s="65"/>
      <c r="V213" s="65"/>
      <c r="W213" s="13"/>
      <c r="X213" s="3"/>
    </row>
    <row r="214" spans="4:24" s="1" customFormat="1">
      <c r="D214" s="5"/>
      <c r="E214" s="5"/>
      <c r="F214" s="5"/>
      <c r="G214" s="5"/>
      <c r="H214" s="5"/>
      <c r="O214" s="55"/>
      <c r="P214" s="66"/>
      <c r="Q214" s="65"/>
      <c r="R214" s="65"/>
      <c r="S214" s="65"/>
      <c r="T214" s="65"/>
      <c r="U214" s="65"/>
      <c r="V214" s="65"/>
      <c r="W214" s="13"/>
      <c r="X214" s="3"/>
    </row>
    <row r="215" spans="4:24" s="1" customFormat="1">
      <c r="D215" s="5"/>
      <c r="E215" s="5"/>
      <c r="F215" s="5"/>
      <c r="G215" s="5"/>
      <c r="H215" s="5"/>
      <c r="O215" s="55"/>
      <c r="P215" s="65"/>
      <c r="Q215" s="65"/>
      <c r="R215" s="65"/>
      <c r="S215" s="65"/>
      <c r="T215" s="65"/>
      <c r="U215" s="65"/>
      <c r="V215" s="65"/>
      <c r="W215" s="13"/>
      <c r="X215" s="3"/>
    </row>
    <row r="216" spans="4:24" s="1" customFormat="1">
      <c r="D216" s="5"/>
      <c r="E216" s="5"/>
      <c r="F216" s="5"/>
      <c r="G216" s="5"/>
      <c r="H216" s="5"/>
      <c r="O216" s="55"/>
      <c r="P216" s="66"/>
      <c r="Q216" s="65"/>
      <c r="R216" s="65"/>
      <c r="S216" s="65"/>
      <c r="T216" s="65"/>
      <c r="U216" s="65"/>
      <c r="V216" s="65"/>
      <c r="W216" s="13"/>
      <c r="X216" s="3"/>
    </row>
    <row r="217" spans="4:24" s="1" customFormat="1">
      <c r="D217" s="5"/>
      <c r="E217" s="5"/>
      <c r="F217" s="5"/>
      <c r="G217" s="5"/>
      <c r="H217" s="5"/>
      <c r="O217" s="55"/>
      <c r="P217" s="65"/>
      <c r="Q217" s="65"/>
      <c r="R217" s="65"/>
      <c r="S217" s="65"/>
      <c r="T217" s="65"/>
      <c r="U217" s="65"/>
      <c r="V217" s="65"/>
      <c r="W217" s="13"/>
      <c r="X217" s="3"/>
    </row>
    <row r="218" spans="4:24" s="1" customFormat="1">
      <c r="D218" s="5"/>
      <c r="E218" s="5"/>
      <c r="F218" s="5"/>
      <c r="G218" s="5"/>
      <c r="H218" s="5"/>
      <c r="O218" s="55"/>
      <c r="P218" s="66"/>
      <c r="Q218" s="65"/>
      <c r="R218" s="65"/>
      <c r="S218" s="65"/>
      <c r="T218" s="65"/>
      <c r="U218" s="65"/>
      <c r="V218" s="65"/>
      <c r="W218" s="13"/>
      <c r="X218" s="3"/>
    </row>
    <row r="219" spans="4:24" s="1" customFormat="1">
      <c r="D219" s="5"/>
      <c r="E219" s="5"/>
      <c r="F219" s="5"/>
      <c r="G219" s="5"/>
      <c r="H219" s="5"/>
      <c r="O219" s="55"/>
      <c r="P219" s="65"/>
      <c r="Q219" s="65"/>
      <c r="R219" s="65"/>
      <c r="S219" s="65"/>
      <c r="T219" s="65"/>
      <c r="U219" s="65"/>
      <c r="V219" s="65"/>
      <c r="W219" s="13"/>
      <c r="X219" s="3"/>
    </row>
    <row r="220" spans="4:24" s="1" customFormat="1">
      <c r="D220" s="5"/>
      <c r="E220" s="5"/>
      <c r="F220" s="5"/>
      <c r="G220" s="5"/>
      <c r="H220" s="5"/>
      <c r="O220" s="55"/>
      <c r="P220" s="66"/>
      <c r="Q220" s="65"/>
      <c r="R220" s="65"/>
      <c r="S220" s="65"/>
      <c r="T220" s="65"/>
      <c r="U220" s="65"/>
      <c r="V220" s="65"/>
      <c r="W220" s="13"/>
      <c r="X220" s="3"/>
    </row>
    <row r="221" spans="4:24" s="1" customFormat="1">
      <c r="D221" s="5"/>
      <c r="E221" s="5"/>
      <c r="F221" s="5"/>
      <c r="G221" s="5"/>
      <c r="H221" s="5"/>
      <c r="O221" s="55"/>
      <c r="P221" s="65"/>
      <c r="Q221" s="65"/>
      <c r="R221" s="65"/>
      <c r="S221" s="65"/>
      <c r="T221" s="65"/>
      <c r="U221" s="65"/>
      <c r="V221" s="65"/>
      <c r="W221" s="13"/>
      <c r="X221" s="3"/>
    </row>
    <row r="222" spans="4:24" s="1" customFormat="1">
      <c r="D222" s="5"/>
      <c r="E222" s="5"/>
      <c r="F222" s="5"/>
      <c r="G222" s="5"/>
      <c r="H222" s="5"/>
      <c r="O222" s="55"/>
      <c r="P222" s="66"/>
      <c r="Q222" s="65"/>
      <c r="R222" s="65"/>
      <c r="S222" s="65"/>
      <c r="T222" s="65"/>
      <c r="U222" s="65"/>
      <c r="V222" s="65"/>
      <c r="W222" s="13"/>
      <c r="X222" s="3"/>
    </row>
    <row r="223" spans="4:24" s="1" customFormat="1">
      <c r="D223" s="5"/>
      <c r="E223" s="5"/>
      <c r="F223" s="5"/>
      <c r="G223" s="5"/>
      <c r="H223" s="5"/>
      <c r="O223" s="55"/>
      <c r="P223" s="65"/>
      <c r="Q223" s="65"/>
      <c r="R223" s="65"/>
      <c r="S223" s="65"/>
      <c r="T223" s="65"/>
      <c r="U223" s="65"/>
      <c r="V223" s="65"/>
      <c r="W223" s="13"/>
      <c r="X223" s="3"/>
    </row>
    <row r="224" spans="4:24" s="1" customFormat="1">
      <c r="D224" s="5"/>
      <c r="E224" s="5"/>
      <c r="F224" s="5"/>
      <c r="G224" s="5"/>
      <c r="H224" s="5"/>
      <c r="O224" s="55"/>
      <c r="P224" s="66"/>
      <c r="Q224" s="65"/>
      <c r="R224" s="65"/>
      <c r="S224" s="65"/>
      <c r="T224" s="65"/>
      <c r="U224" s="65"/>
      <c r="V224" s="65"/>
      <c r="W224" s="13"/>
      <c r="X224" s="3"/>
    </row>
    <row r="225" spans="4:24" s="1" customFormat="1">
      <c r="D225" s="5"/>
      <c r="E225" s="5"/>
      <c r="F225" s="5"/>
      <c r="G225" s="5"/>
      <c r="H225" s="5"/>
      <c r="O225" s="55"/>
      <c r="P225" s="65"/>
      <c r="Q225" s="65"/>
      <c r="R225" s="65"/>
      <c r="S225" s="65"/>
      <c r="T225" s="65"/>
      <c r="U225" s="65"/>
      <c r="V225" s="65"/>
      <c r="W225" s="13"/>
      <c r="X225" s="3"/>
    </row>
    <row r="226" spans="4:24" s="1" customFormat="1">
      <c r="D226" s="5"/>
      <c r="E226" s="5"/>
      <c r="F226" s="5"/>
      <c r="G226" s="5"/>
      <c r="H226" s="5"/>
      <c r="O226" s="55"/>
      <c r="P226" s="66"/>
      <c r="Q226" s="65"/>
      <c r="R226" s="65"/>
      <c r="S226" s="65"/>
      <c r="T226" s="65"/>
      <c r="U226" s="65"/>
      <c r="V226" s="65"/>
      <c r="W226" s="13"/>
      <c r="X226" s="3"/>
    </row>
    <row r="227" spans="4:24" s="1" customFormat="1">
      <c r="D227" s="5"/>
      <c r="E227" s="5"/>
      <c r="F227" s="5"/>
      <c r="G227" s="5"/>
      <c r="H227" s="5"/>
      <c r="O227" s="55"/>
      <c r="P227" s="65"/>
      <c r="Q227" s="65"/>
      <c r="R227" s="65"/>
      <c r="S227" s="65"/>
      <c r="T227" s="65"/>
      <c r="U227" s="65"/>
      <c r="V227" s="65"/>
      <c r="W227" s="13"/>
      <c r="X227" s="3"/>
    </row>
    <row r="228" spans="4:24" s="1" customFormat="1">
      <c r="D228" s="5"/>
      <c r="E228" s="5"/>
      <c r="F228" s="5"/>
      <c r="G228" s="5"/>
      <c r="H228" s="5"/>
      <c r="O228" s="55"/>
      <c r="P228" s="66"/>
      <c r="Q228" s="65"/>
      <c r="R228" s="65"/>
      <c r="S228" s="65"/>
      <c r="T228" s="65"/>
      <c r="U228" s="65"/>
      <c r="V228" s="65"/>
      <c r="W228" s="13"/>
      <c r="X228" s="3"/>
    </row>
    <row r="229" spans="4:24" s="1" customFormat="1">
      <c r="D229" s="5"/>
      <c r="E229" s="5"/>
      <c r="F229" s="5"/>
      <c r="G229" s="5"/>
      <c r="H229" s="5"/>
      <c r="O229" s="55"/>
      <c r="P229" s="65"/>
      <c r="Q229" s="65"/>
      <c r="R229" s="65"/>
      <c r="S229" s="65"/>
      <c r="T229" s="65"/>
      <c r="U229" s="65"/>
      <c r="V229" s="65"/>
      <c r="W229" s="13"/>
      <c r="X229" s="3"/>
    </row>
    <row r="230" spans="4:24" s="1" customFormat="1">
      <c r="D230" s="5"/>
      <c r="E230" s="5"/>
      <c r="F230" s="5"/>
      <c r="G230" s="5"/>
      <c r="H230" s="5"/>
      <c r="O230" s="55"/>
      <c r="P230" s="66"/>
      <c r="Q230" s="65"/>
      <c r="R230" s="65"/>
      <c r="S230" s="65"/>
      <c r="T230" s="65"/>
      <c r="U230" s="65"/>
      <c r="V230" s="65"/>
      <c r="W230" s="13"/>
      <c r="X230" s="3"/>
    </row>
    <row r="231" spans="4:24" s="1" customFormat="1">
      <c r="D231" s="5"/>
      <c r="E231" s="5"/>
      <c r="F231" s="5"/>
      <c r="G231" s="5"/>
      <c r="H231" s="5"/>
      <c r="O231" s="55"/>
      <c r="P231" s="65"/>
      <c r="Q231" s="65"/>
      <c r="R231" s="65"/>
      <c r="S231" s="65"/>
      <c r="T231" s="65"/>
      <c r="U231" s="65"/>
      <c r="V231" s="65"/>
      <c r="W231" s="13"/>
      <c r="X231" s="3"/>
    </row>
    <row r="232" spans="4:24" s="1" customFormat="1">
      <c r="D232" s="5"/>
      <c r="E232" s="5"/>
      <c r="F232" s="5"/>
      <c r="G232" s="5"/>
      <c r="H232" s="5"/>
      <c r="O232" s="55"/>
      <c r="P232" s="66"/>
      <c r="Q232" s="65"/>
      <c r="R232" s="65"/>
      <c r="S232" s="65"/>
      <c r="T232" s="65"/>
      <c r="U232" s="65"/>
      <c r="V232" s="65"/>
      <c r="W232" s="13"/>
      <c r="X232" s="3"/>
    </row>
    <row r="233" spans="4:24" s="1" customFormat="1">
      <c r="D233" s="5"/>
      <c r="E233" s="5"/>
      <c r="F233" s="5"/>
      <c r="G233" s="5"/>
      <c r="H233" s="5"/>
      <c r="O233" s="55"/>
      <c r="P233" s="65"/>
      <c r="Q233" s="65"/>
      <c r="R233" s="65"/>
      <c r="S233" s="65"/>
      <c r="T233" s="65"/>
      <c r="U233" s="65"/>
      <c r="V233" s="65"/>
      <c r="W233" s="13"/>
      <c r="X233" s="3"/>
    </row>
    <row r="234" spans="4:24" s="1" customFormat="1">
      <c r="D234" s="5"/>
      <c r="E234" s="5"/>
      <c r="F234" s="5"/>
      <c r="G234" s="5"/>
      <c r="H234" s="5"/>
      <c r="O234" s="55"/>
      <c r="P234" s="66"/>
      <c r="Q234" s="65"/>
      <c r="R234" s="65"/>
      <c r="S234" s="65"/>
      <c r="T234" s="65"/>
      <c r="U234" s="65"/>
      <c r="V234" s="65"/>
      <c r="W234" s="13"/>
      <c r="X234" s="3"/>
    </row>
    <row r="235" spans="4:24" s="1" customFormat="1">
      <c r="D235" s="5"/>
      <c r="E235" s="5"/>
      <c r="F235" s="5"/>
      <c r="G235" s="5"/>
      <c r="H235" s="5"/>
      <c r="O235" s="55"/>
      <c r="P235" s="65"/>
      <c r="Q235" s="65"/>
      <c r="R235" s="65"/>
      <c r="S235" s="65"/>
      <c r="T235" s="65"/>
      <c r="U235" s="65"/>
      <c r="V235" s="65"/>
      <c r="W235" s="13"/>
      <c r="X235" s="3"/>
    </row>
    <row r="236" spans="4:24" s="1" customFormat="1">
      <c r="D236" s="5"/>
      <c r="E236" s="5"/>
      <c r="F236" s="5"/>
      <c r="G236" s="5"/>
      <c r="H236" s="5"/>
      <c r="O236" s="55"/>
      <c r="P236" s="66"/>
      <c r="Q236" s="65"/>
      <c r="R236" s="65"/>
      <c r="S236" s="65"/>
      <c r="T236" s="65"/>
      <c r="U236" s="65"/>
      <c r="V236" s="65"/>
      <c r="W236" s="13"/>
      <c r="X236" s="3"/>
    </row>
    <row r="237" spans="4:24" s="1" customFormat="1">
      <c r="D237" s="5"/>
      <c r="E237" s="5"/>
      <c r="F237" s="5"/>
      <c r="G237" s="5"/>
      <c r="H237" s="5"/>
      <c r="O237" s="55"/>
      <c r="P237" s="65"/>
      <c r="Q237" s="65"/>
      <c r="R237" s="65"/>
      <c r="S237" s="65"/>
      <c r="T237" s="65"/>
      <c r="U237" s="65"/>
      <c r="V237" s="65"/>
      <c r="W237" s="13"/>
      <c r="X237" s="3"/>
    </row>
    <row r="238" spans="4:24" s="1" customFormat="1">
      <c r="D238" s="5"/>
      <c r="E238" s="5"/>
      <c r="F238" s="5"/>
      <c r="G238" s="5"/>
      <c r="H238" s="5"/>
      <c r="O238" s="55"/>
      <c r="P238" s="66"/>
      <c r="Q238" s="65"/>
      <c r="R238" s="65"/>
      <c r="S238" s="65"/>
      <c r="T238" s="65"/>
      <c r="U238" s="65"/>
      <c r="V238" s="65"/>
      <c r="W238" s="13"/>
      <c r="X238" s="3"/>
    </row>
    <row r="239" spans="4:24" s="1" customFormat="1">
      <c r="D239" s="5"/>
      <c r="E239" s="5"/>
      <c r="F239" s="5"/>
      <c r="G239" s="5"/>
      <c r="H239" s="5"/>
      <c r="O239" s="55"/>
      <c r="P239" s="65"/>
      <c r="Q239" s="65"/>
      <c r="R239" s="65"/>
      <c r="S239" s="65"/>
      <c r="T239" s="65"/>
      <c r="U239" s="65"/>
      <c r="V239" s="65"/>
      <c r="W239" s="13"/>
      <c r="X239" s="3"/>
    </row>
    <row r="240" spans="4:24" s="1" customFormat="1">
      <c r="D240" s="5"/>
      <c r="E240" s="5"/>
      <c r="F240" s="5"/>
      <c r="G240" s="5"/>
      <c r="H240" s="5"/>
      <c r="O240" s="55"/>
      <c r="P240" s="66"/>
      <c r="Q240" s="65"/>
      <c r="R240" s="65"/>
      <c r="S240" s="65"/>
      <c r="T240" s="65"/>
      <c r="U240" s="65"/>
      <c r="V240" s="65"/>
      <c r="W240" s="13"/>
      <c r="X240" s="3"/>
    </row>
    <row r="241" spans="4:24" s="1" customFormat="1">
      <c r="D241" s="5"/>
      <c r="E241" s="5"/>
      <c r="F241" s="5"/>
      <c r="G241" s="5"/>
      <c r="H241" s="5"/>
      <c r="O241" s="55"/>
      <c r="P241" s="65"/>
      <c r="Q241" s="65"/>
      <c r="R241" s="65"/>
      <c r="S241" s="65"/>
      <c r="T241" s="65"/>
      <c r="U241" s="65"/>
      <c r="V241" s="65"/>
      <c r="W241" s="13"/>
      <c r="X241" s="3"/>
    </row>
    <row r="242" spans="4:24" s="1" customFormat="1">
      <c r="D242" s="5"/>
      <c r="E242" s="5"/>
      <c r="F242" s="5"/>
      <c r="G242" s="5"/>
      <c r="H242" s="5"/>
      <c r="O242" s="55"/>
      <c r="P242" s="66"/>
      <c r="Q242" s="65"/>
      <c r="R242" s="65"/>
      <c r="S242" s="65"/>
      <c r="T242" s="65"/>
      <c r="U242" s="65"/>
      <c r="V242" s="65"/>
      <c r="W242" s="13"/>
      <c r="X242" s="3"/>
    </row>
    <row r="243" spans="4:24" s="1" customFormat="1">
      <c r="D243" s="5"/>
      <c r="E243" s="5"/>
      <c r="F243" s="5"/>
      <c r="G243" s="5"/>
      <c r="H243" s="5"/>
      <c r="O243" s="55"/>
      <c r="P243" s="65"/>
      <c r="Q243" s="65"/>
      <c r="R243" s="65"/>
      <c r="S243" s="65"/>
      <c r="T243" s="65"/>
      <c r="U243" s="65"/>
      <c r="V243" s="65"/>
      <c r="W243" s="13"/>
      <c r="X243" s="3"/>
    </row>
    <row r="244" spans="4:24" s="1" customFormat="1">
      <c r="D244" s="5"/>
      <c r="E244" s="5"/>
      <c r="F244" s="5"/>
      <c r="G244" s="5"/>
      <c r="H244" s="5"/>
      <c r="O244" s="55"/>
      <c r="P244" s="66"/>
      <c r="Q244" s="65"/>
      <c r="R244" s="65"/>
      <c r="S244" s="65"/>
      <c r="T244" s="65"/>
      <c r="U244" s="65"/>
      <c r="V244" s="65"/>
      <c r="W244" s="13"/>
      <c r="X244" s="3"/>
    </row>
    <row r="245" spans="4:24" s="1" customFormat="1">
      <c r="D245" s="5"/>
      <c r="E245" s="5"/>
      <c r="F245" s="5"/>
      <c r="G245" s="5"/>
      <c r="H245" s="5"/>
      <c r="O245" s="55"/>
      <c r="P245" s="65"/>
      <c r="Q245" s="65"/>
      <c r="R245" s="65"/>
      <c r="S245" s="65"/>
      <c r="T245" s="65"/>
      <c r="U245" s="65"/>
      <c r="V245" s="65"/>
      <c r="W245" s="13"/>
      <c r="X245" s="3"/>
    </row>
    <row r="246" spans="4:24" s="1" customFormat="1">
      <c r="D246" s="5"/>
      <c r="E246" s="5"/>
      <c r="F246" s="5"/>
      <c r="G246" s="5"/>
      <c r="H246" s="5"/>
      <c r="O246" s="55"/>
      <c r="P246" s="66"/>
      <c r="Q246" s="65"/>
      <c r="R246" s="65"/>
      <c r="S246" s="65"/>
      <c r="T246" s="65"/>
      <c r="U246" s="65"/>
      <c r="V246" s="65"/>
      <c r="W246" s="13"/>
      <c r="X246" s="3"/>
    </row>
    <row r="247" spans="4:24" s="1" customFormat="1">
      <c r="D247" s="5"/>
      <c r="E247" s="5"/>
      <c r="F247" s="5"/>
      <c r="G247" s="5"/>
      <c r="H247" s="5"/>
      <c r="O247" s="55"/>
      <c r="P247" s="65"/>
      <c r="Q247" s="65"/>
      <c r="R247" s="65"/>
      <c r="S247" s="65"/>
      <c r="T247" s="65"/>
      <c r="U247" s="65"/>
      <c r="V247" s="65"/>
      <c r="W247" s="13"/>
      <c r="X247" s="3"/>
    </row>
    <row r="248" spans="4:24" s="1" customFormat="1">
      <c r="D248" s="5"/>
      <c r="E248" s="5"/>
      <c r="F248" s="5"/>
      <c r="G248" s="5"/>
      <c r="H248" s="5"/>
      <c r="O248" s="55"/>
      <c r="P248" s="66"/>
      <c r="Q248" s="65"/>
      <c r="R248" s="65"/>
      <c r="S248" s="65"/>
      <c r="T248" s="65"/>
      <c r="U248" s="65"/>
      <c r="V248" s="65"/>
      <c r="W248" s="13"/>
      <c r="X248" s="3"/>
    </row>
    <row r="249" spans="4:24" s="1" customFormat="1">
      <c r="D249" s="5"/>
      <c r="E249" s="5"/>
      <c r="F249" s="5"/>
      <c r="G249" s="5"/>
      <c r="H249" s="5"/>
      <c r="O249" s="55"/>
      <c r="P249" s="65"/>
      <c r="Q249" s="65"/>
      <c r="R249" s="65"/>
      <c r="S249" s="65"/>
      <c r="T249" s="65"/>
      <c r="U249" s="65"/>
      <c r="V249" s="65"/>
      <c r="W249" s="13"/>
      <c r="X249" s="3"/>
    </row>
    <row r="250" spans="4:24" s="1" customFormat="1">
      <c r="D250" s="5"/>
      <c r="E250" s="5"/>
      <c r="F250" s="5"/>
      <c r="G250" s="5"/>
      <c r="H250" s="5"/>
      <c r="O250" s="55"/>
      <c r="P250" s="66"/>
      <c r="Q250" s="65"/>
      <c r="R250" s="65"/>
      <c r="S250" s="65"/>
      <c r="T250" s="65"/>
      <c r="U250" s="65"/>
      <c r="V250" s="65"/>
      <c r="W250" s="13"/>
      <c r="X250" s="3"/>
    </row>
    <row r="251" spans="4:24" s="1" customFormat="1">
      <c r="D251" s="5"/>
      <c r="E251" s="5"/>
      <c r="F251" s="5"/>
      <c r="G251" s="5"/>
      <c r="H251" s="5"/>
      <c r="O251" s="55"/>
      <c r="P251" s="65"/>
      <c r="Q251" s="65"/>
      <c r="R251" s="65"/>
      <c r="S251" s="65"/>
      <c r="T251" s="65"/>
      <c r="U251" s="65"/>
      <c r="V251" s="65"/>
      <c r="W251" s="13"/>
      <c r="X251" s="3"/>
    </row>
    <row r="252" spans="4:24" s="1" customFormat="1">
      <c r="D252" s="5"/>
      <c r="E252" s="5"/>
      <c r="F252" s="5"/>
      <c r="G252" s="5"/>
      <c r="H252" s="5"/>
      <c r="O252" s="55"/>
      <c r="P252" s="66"/>
      <c r="Q252" s="65"/>
      <c r="R252" s="65"/>
      <c r="S252" s="65"/>
      <c r="T252" s="65"/>
      <c r="U252" s="65"/>
      <c r="V252" s="65"/>
      <c r="W252" s="13"/>
      <c r="X252" s="3"/>
    </row>
    <row r="253" spans="4:24" s="1" customFormat="1">
      <c r="D253" s="5"/>
      <c r="E253" s="5"/>
      <c r="F253" s="5"/>
      <c r="G253" s="5"/>
      <c r="H253" s="5"/>
      <c r="O253" s="55"/>
      <c r="P253" s="65"/>
      <c r="Q253" s="65"/>
      <c r="R253" s="65"/>
      <c r="S253" s="65"/>
      <c r="T253" s="65"/>
      <c r="U253" s="65"/>
      <c r="V253" s="65"/>
      <c r="W253" s="13"/>
      <c r="X253" s="3"/>
    </row>
    <row r="254" spans="4:24" s="1" customFormat="1">
      <c r="D254" s="5"/>
      <c r="E254" s="5"/>
      <c r="F254" s="5"/>
      <c r="G254" s="5"/>
      <c r="H254" s="5"/>
      <c r="O254" s="55"/>
      <c r="P254" s="66"/>
      <c r="Q254" s="65"/>
      <c r="R254" s="65"/>
      <c r="S254" s="65"/>
      <c r="T254" s="65"/>
      <c r="U254" s="65"/>
      <c r="V254" s="65"/>
      <c r="W254" s="13"/>
      <c r="X254" s="3"/>
    </row>
    <row r="255" spans="4:24" s="1" customFormat="1">
      <c r="D255" s="5"/>
      <c r="E255" s="5"/>
      <c r="F255" s="5"/>
      <c r="G255" s="5"/>
      <c r="H255" s="5"/>
      <c r="O255" s="55"/>
      <c r="P255" s="65"/>
      <c r="Q255" s="65"/>
      <c r="R255" s="65"/>
      <c r="S255" s="65"/>
      <c r="T255" s="65"/>
      <c r="U255" s="65"/>
      <c r="V255" s="65"/>
      <c r="W255" s="13"/>
      <c r="X255" s="3"/>
    </row>
    <row r="256" spans="4:24" s="1" customFormat="1">
      <c r="D256" s="5"/>
      <c r="E256" s="5"/>
      <c r="F256" s="5"/>
      <c r="G256" s="5"/>
      <c r="H256" s="5"/>
      <c r="O256" s="55"/>
      <c r="P256" s="66"/>
      <c r="Q256" s="65"/>
      <c r="R256" s="65"/>
      <c r="S256" s="65"/>
      <c r="T256" s="65"/>
      <c r="U256" s="65"/>
      <c r="V256" s="65"/>
      <c r="W256" s="13"/>
      <c r="X256" s="3"/>
    </row>
    <row r="257" spans="4:24" s="1" customFormat="1">
      <c r="D257" s="5"/>
      <c r="E257" s="5"/>
      <c r="F257" s="5"/>
      <c r="G257" s="5"/>
      <c r="H257" s="5"/>
      <c r="O257" s="55"/>
      <c r="P257" s="65"/>
      <c r="Q257" s="65"/>
      <c r="R257" s="65"/>
      <c r="S257" s="65"/>
      <c r="T257" s="65"/>
      <c r="U257" s="65"/>
      <c r="V257" s="65"/>
      <c r="W257" s="13"/>
      <c r="X257" s="3"/>
    </row>
    <row r="258" spans="4:24" s="1" customFormat="1">
      <c r="D258" s="5"/>
      <c r="E258" s="5"/>
      <c r="F258" s="5"/>
      <c r="G258" s="5"/>
      <c r="H258" s="5"/>
      <c r="O258" s="55"/>
      <c r="P258" s="66"/>
      <c r="Q258" s="65"/>
      <c r="R258" s="65"/>
      <c r="S258" s="65"/>
      <c r="T258" s="65"/>
      <c r="U258" s="65"/>
      <c r="V258" s="65"/>
      <c r="W258" s="13"/>
      <c r="X258" s="3"/>
    </row>
    <row r="259" spans="4:24" s="1" customFormat="1">
      <c r="D259" s="5"/>
      <c r="E259" s="5"/>
      <c r="F259" s="5"/>
      <c r="G259" s="5"/>
      <c r="H259" s="5"/>
      <c r="O259" s="55"/>
      <c r="P259" s="65"/>
      <c r="Q259" s="65"/>
      <c r="R259" s="65"/>
      <c r="S259" s="65"/>
      <c r="T259" s="65"/>
      <c r="U259" s="65"/>
      <c r="V259" s="65"/>
      <c r="W259" s="13"/>
      <c r="X259" s="3"/>
    </row>
    <row r="260" spans="4:24" s="1" customFormat="1">
      <c r="D260" s="5"/>
      <c r="E260" s="5"/>
      <c r="F260" s="5"/>
      <c r="G260" s="5"/>
      <c r="H260" s="5"/>
      <c r="O260" s="55"/>
      <c r="P260" s="66"/>
      <c r="Q260" s="65"/>
      <c r="R260" s="65"/>
      <c r="S260" s="65"/>
      <c r="T260" s="65"/>
      <c r="U260" s="65"/>
      <c r="V260" s="65"/>
      <c r="W260" s="13"/>
      <c r="X260" s="3"/>
    </row>
    <row r="261" spans="4:24" s="1" customFormat="1">
      <c r="D261" s="5"/>
      <c r="E261" s="5"/>
      <c r="F261" s="5"/>
      <c r="G261" s="5"/>
      <c r="H261" s="5"/>
      <c r="O261" s="55"/>
      <c r="P261" s="65"/>
      <c r="Q261" s="65"/>
      <c r="R261" s="65"/>
      <c r="S261" s="65"/>
      <c r="T261" s="65"/>
      <c r="U261" s="65"/>
      <c r="V261" s="65"/>
      <c r="W261" s="13"/>
      <c r="X261" s="3"/>
    </row>
    <row r="262" spans="4:24" s="1" customFormat="1">
      <c r="D262" s="5"/>
      <c r="E262" s="5"/>
      <c r="F262" s="5"/>
      <c r="G262" s="5"/>
      <c r="H262" s="5"/>
      <c r="O262" s="55"/>
      <c r="P262" s="66"/>
      <c r="Q262" s="65"/>
      <c r="R262" s="65"/>
      <c r="S262" s="65"/>
      <c r="T262" s="65"/>
      <c r="U262" s="65"/>
      <c r="V262" s="65"/>
      <c r="W262" s="13"/>
      <c r="X262" s="3"/>
    </row>
    <row r="263" spans="4:24" s="1" customFormat="1">
      <c r="D263" s="5"/>
      <c r="E263" s="5"/>
      <c r="F263" s="5"/>
      <c r="G263" s="5"/>
      <c r="H263" s="5"/>
      <c r="O263" s="55"/>
      <c r="P263" s="65"/>
      <c r="Q263" s="65"/>
      <c r="R263" s="65"/>
      <c r="S263" s="65"/>
      <c r="T263" s="65"/>
      <c r="U263" s="65"/>
      <c r="V263" s="65"/>
      <c r="W263" s="13"/>
      <c r="X263" s="3"/>
    </row>
    <row r="264" spans="4:24" s="1" customFormat="1">
      <c r="D264" s="5"/>
      <c r="E264" s="5"/>
      <c r="F264" s="5"/>
      <c r="G264" s="5"/>
      <c r="H264" s="5"/>
      <c r="O264" s="55"/>
      <c r="P264" s="66"/>
      <c r="Q264" s="65"/>
      <c r="R264" s="65"/>
      <c r="S264" s="65"/>
      <c r="T264" s="65"/>
      <c r="U264" s="65"/>
      <c r="V264" s="65"/>
      <c r="W264" s="13"/>
      <c r="X264" s="3"/>
    </row>
    <row r="265" spans="4:24" s="1" customFormat="1">
      <c r="D265" s="5"/>
      <c r="E265" s="5"/>
      <c r="F265" s="5"/>
      <c r="G265" s="5"/>
      <c r="H265" s="5"/>
      <c r="O265" s="55"/>
      <c r="P265" s="65"/>
      <c r="Q265" s="65"/>
      <c r="R265" s="65"/>
      <c r="S265" s="65"/>
      <c r="T265" s="65"/>
      <c r="U265" s="65"/>
      <c r="V265" s="65"/>
      <c r="W265" s="13"/>
      <c r="X265" s="3"/>
    </row>
    <row r="266" spans="4:24" s="1" customFormat="1">
      <c r="D266" s="5"/>
      <c r="E266" s="5"/>
      <c r="F266" s="5"/>
      <c r="G266" s="5"/>
      <c r="H266" s="5"/>
      <c r="O266" s="55"/>
      <c r="P266" s="66"/>
      <c r="Q266" s="65"/>
      <c r="R266" s="65"/>
      <c r="S266" s="65"/>
      <c r="T266" s="65"/>
      <c r="U266" s="65"/>
      <c r="V266" s="65"/>
      <c r="W266" s="13"/>
      <c r="X266" s="3"/>
    </row>
    <row r="267" spans="4:24" s="1" customFormat="1">
      <c r="D267" s="5"/>
      <c r="E267" s="5"/>
      <c r="F267" s="5"/>
      <c r="G267" s="5"/>
      <c r="H267" s="5"/>
      <c r="O267" s="55"/>
      <c r="P267" s="65"/>
      <c r="Q267" s="65"/>
      <c r="R267" s="65"/>
      <c r="S267" s="65"/>
      <c r="T267" s="65"/>
      <c r="U267" s="65"/>
      <c r="V267" s="65"/>
      <c r="W267" s="13"/>
      <c r="X267" s="3"/>
    </row>
    <row r="268" spans="4:24" s="1" customFormat="1">
      <c r="D268" s="5"/>
      <c r="E268" s="5"/>
      <c r="F268" s="5"/>
      <c r="G268" s="5"/>
      <c r="H268" s="5"/>
      <c r="O268" s="55"/>
      <c r="P268" s="66"/>
      <c r="Q268" s="65"/>
      <c r="R268" s="65"/>
      <c r="S268" s="65"/>
      <c r="T268" s="65"/>
      <c r="U268" s="65"/>
      <c r="V268" s="65"/>
      <c r="W268" s="13"/>
      <c r="X268" s="3"/>
    </row>
    <row r="269" spans="4:24" s="1" customFormat="1">
      <c r="D269" s="5"/>
      <c r="E269" s="5"/>
      <c r="F269" s="5"/>
      <c r="G269" s="5"/>
      <c r="H269" s="5"/>
      <c r="O269" s="55"/>
      <c r="P269" s="65"/>
      <c r="Q269" s="65"/>
      <c r="R269" s="65"/>
      <c r="S269" s="65"/>
      <c r="T269" s="65"/>
      <c r="U269" s="65"/>
      <c r="V269" s="65"/>
      <c r="W269" s="13"/>
      <c r="X269" s="3"/>
    </row>
    <row r="270" spans="4:24" s="1" customFormat="1">
      <c r="D270" s="5"/>
      <c r="E270" s="5"/>
      <c r="F270" s="5"/>
      <c r="G270" s="5"/>
      <c r="H270" s="5"/>
      <c r="O270" s="55"/>
      <c r="P270" s="66"/>
      <c r="Q270" s="65"/>
      <c r="R270" s="65"/>
      <c r="S270" s="65"/>
      <c r="T270" s="65"/>
      <c r="U270" s="65"/>
      <c r="V270" s="65"/>
      <c r="W270" s="13"/>
      <c r="X270" s="3"/>
    </row>
    <row r="271" spans="4:24" s="1" customFormat="1">
      <c r="D271" s="5"/>
      <c r="E271" s="5"/>
      <c r="F271" s="5"/>
      <c r="G271" s="5"/>
      <c r="H271" s="5"/>
      <c r="O271" s="55"/>
      <c r="P271" s="65"/>
      <c r="Q271" s="65"/>
      <c r="R271" s="65"/>
      <c r="S271" s="65"/>
      <c r="T271" s="65"/>
      <c r="U271" s="65"/>
      <c r="V271" s="65"/>
      <c r="W271" s="13"/>
      <c r="X271" s="3"/>
    </row>
    <row r="272" spans="4:24" s="1" customFormat="1">
      <c r="D272" s="5"/>
      <c r="E272" s="5"/>
      <c r="F272" s="5"/>
      <c r="G272" s="5"/>
      <c r="H272" s="5"/>
      <c r="O272" s="55"/>
      <c r="P272" s="66"/>
      <c r="Q272" s="65"/>
      <c r="R272" s="65"/>
      <c r="S272" s="65"/>
      <c r="T272" s="65"/>
      <c r="U272" s="65"/>
      <c r="V272" s="65"/>
      <c r="W272" s="13"/>
      <c r="X272" s="3"/>
    </row>
    <row r="273" spans="4:24" s="1" customFormat="1">
      <c r="D273" s="5"/>
      <c r="E273" s="5"/>
      <c r="F273" s="5"/>
      <c r="G273" s="5"/>
      <c r="H273" s="5"/>
      <c r="O273" s="55"/>
      <c r="P273" s="65"/>
      <c r="Q273" s="65"/>
      <c r="R273" s="65"/>
      <c r="S273" s="65"/>
      <c r="T273" s="65"/>
      <c r="U273" s="65"/>
      <c r="V273" s="65"/>
      <c r="W273" s="13"/>
      <c r="X273" s="3"/>
    </row>
    <row r="274" spans="4:24" s="1" customFormat="1">
      <c r="D274" s="5"/>
      <c r="E274" s="5"/>
      <c r="F274" s="5"/>
      <c r="G274" s="5"/>
      <c r="H274" s="5"/>
      <c r="O274" s="55"/>
      <c r="P274" s="66"/>
      <c r="Q274" s="65"/>
      <c r="R274" s="65"/>
      <c r="S274" s="65"/>
      <c r="T274" s="65"/>
      <c r="U274" s="65"/>
      <c r="V274" s="65"/>
      <c r="W274" s="13"/>
      <c r="X274" s="3"/>
    </row>
    <row r="275" spans="4:24" s="1" customFormat="1">
      <c r="D275" s="5"/>
      <c r="E275" s="5"/>
      <c r="F275" s="5"/>
      <c r="G275" s="5"/>
      <c r="H275" s="5"/>
      <c r="O275" s="55"/>
      <c r="P275" s="65"/>
      <c r="Q275" s="65"/>
      <c r="R275" s="65"/>
      <c r="S275" s="65"/>
      <c r="T275" s="65"/>
      <c r="U275" s="65"/>
      <c r="V275" s="65"/>
      <c r="W275" s="13"/>
      <c r="X275" s="3"/>
    </row>
    <row r="276" spans="4:24" s="1" customFormat="1">
      <c r="D276" s="5"/>
      <c r="E276" s="5"/>
      <c r="F276" s="5"/>
      <c r="G276" s="5"/>
      <c r="H276" s="5"/>
      <c r="O276" s="55"/>
      <c r="P276" s="66"/>
      <c r="Q276" s="65"/>
      <c r="R276" s="65"/>
      <c r="S276" s="65"/>
      <c r="T276" s="65"/>
      <c r="U276" s="65"/>
      <c r="V276" s="65"/>
      <c r="W276" s="13"/>
      <c r="X276" s="3"/>
    </row>
    <row r="277" spans="4:24" s="1" customFormat="1">
      <c r="D277" s="5"/>
      <c r="E277" s="5"/>
      <c r="F277" s="5"/>
      <c r="G277" s="5"/>
      <c r="H277" s="5"/>
      <c r="O277" s="55"/>
      <c r="P277" s="65"/>
      <c r="Q277" s="65"/>
      <c r="R277" s="65"/>
      <c r="S277" s="65"/>
      <c r="T277" s="65"/>
      <c r="U277" s="65"/>
      <c r="V277" s="65"/>
      <c r="W277" s="13"/>
      <c r="X277" s="3"/>
    </row>
    <row r="278" spans="4:24" s="1" customFormat="1">
      <c r="D278" s="5"/>
      <c r="E278" s="5"/>
      <c r="F278" s="5"/>
      <c r="G278" s="5"/>
      <c r="H278" s="5"/>
      <c r="O278" s="55"/>
      <c r="P278" s="66"/>
      <c r="Q278" s="65"/>
      <c r="R278" s="65"/>
      <c r="S278" s="65"/>
      <c r="T278" s="65"/>
      <c r="U278" s="65"/>
      <c r="V278" s="65"/>
      <c r="W278" s="13"/>
      <c r="X278" s="3"/>
    </row>
    <row r="279" spans="4:24" s="1" customFormat="1">
      <c r="D279" s="5"/>
      <c r="E279" s="5"/>
      <c r="F279" s="5"/>
      <c r="G279" s="5"/>
      <c r="H279" s="5"/>
      <c r="O279" s="55"/>
      <c r="P279" s="65"/>
      <c r="Q279" s="65"/>
      <c r="R279" s="65"/>
      <c r="S279" s="65"/>
      <c r="T279" s="65"/>
      <c r="U279" s="65"/>
      <c r="V279" s="65"/>
      <c r="W279" s="13"/>
      <c r="X279" s="3"/>
    </row>
    <row r="280" spans="4:24" s="1" customFormat="1">
      <c r="D280" s="5"/>
      <c r="E280" s="5"/>
      <c r="F280" s="5"/>
      <c r="G280" s="5"/>
      <c r="H280" s="5"/>
      <c r="O280" s="55"/>
      <c r="P280" s="66"/>
      <c r="Q280" s="65"/>
      <c r="R280" s="65"/>
      <c r="S280" s="65"/>
      <c r="T280" s="65"/>
      <c r="U280" s="65"/>
      <c r="V280" s="65"/>
      <c r="W280" s="13"/>
      <c r="X280" s="3"/>
    </row>
    <row r="281" spans="4:24" s="1" customFormat="1">
      <c r="D281" s="5"/>
      <c r="E281" s="5"/>
      <c r="F281" s="5"/>
      <c r="G281" s="5"/>
      <c r="H281" s="5"/>
      <c r="O281" s="55"/>
      <c r="P281" s="65"/>
      <c r="Q281" s="65"/>
      <c r="R281" s="65"/>
      <c r="S281" s="65"/>
      <c r="T281" s="65"/>
      <c r="U281" s="65"/>
      <c r="V281" s="65"/>
      <c r="W281" s="13"/>
      <c r="X281" s="3"/>
    </row>
    <row r="282" spans="4:24" s="1" customFormat="1">
      <c r="D282" s="5"/>
      <c r="E282" s="5"/>
      <c r="F282" s="5"/>
      <c r="G282" s="5"/>
      <c r="H282" s="5"/>
      <c r="O282" s="55"/>
      <c r="P282" s="66"/>
      <c r="Q282" s="65"/>
      <c r="R282" s="65"/>
      <c r="S282" s="65"/>
      <c r="T282" s="65"/>
      <c r="U282" s="65"/>
      <c r="V282" s="65"/>
      <c r="W282" s="13"/>
      <c r="X282" s="3"/>
    </row>
    <row r="283" spans="4:24" s="1" customFormat="1">
      <c r="D283" s="5"/>
      <c r="E283" s="5"/>
      <c r="F283" s="5"/>
      <c r="G283" s="5"/>
      <c r="H283" s="5"/>
      <c r="O283" s="55"/>
      <c r="P283" s="65"/>
      <c r="Q283" s="65"/>
      <c r="R283" s="65"/>
      <c r="S283" s="65"/>
      <c r="T283" s="65"/>
      <c r="U283" s="65"/>
      <c r="V283" s="65"/>
      <c r="W283" s="13"/>
      <c r="X283" s="3"/>
    </row>
    <row r="284" spans="4:24" s="1" customFormat="1">
      <c r="D284" s="5"/>
      <c r="E284" s="5"/>
      <c r="F284" s="5"/>
      <c r="G284" s="5"/>
      <c r="H284" s="5"/>
      <c r="O284" s="55"/>
      <c r="P284" s="66"/>
      <c r="Q284" s="65"/>
      <c r="R284" s="65"/>
      <c r="S284" s="65"/>
      <c r="T284" s="65"/>
      <c r="U284" s="65"/>
      <c r="V284" s="65"/>
      <c r="W284" s="13"/>
      <c r="X284" s="3"/>
    </row>
    <row r="285" spans="4:24" s="1" customFormat="1">
      <c r="D285" s="5"/>
      <c r="E285" s="5"/>
      <c r="F285" s="5"/>
      <c r="G285" s="5"/>
      <c r="H285" s="5"/>
      <c r="O285" s="55"/>
      <c r="P285" s="65"/>
      <c r="Q285" s="65"/>
      <c r="R285" s="65"/>
      <c r="S285" s="65"/>
      <c r="T285" s="65"/>
      <c r="U285" s="65"/>
      <c r="V285" s="65"/>
      <c r="W285" s="13"/>
      <c r="X285" s="3"/>
    </row>
    <row r="286" spans="4:24" s="1" customFormat="1">
      <c r="D286" s="5"/>
      <c r="E286" s="5"/>
      <c r="F286" s="5"/>
      <c r="G286" s="5"/>
      <c r="H286" s="5"/>
      <c r="O286" s="55"/>
      <c r="P286" s="66"/>
      <c r="Q286" s="65"/>
      <c r="R286" s="65"/>
      <c r="S286" s="65"/>
      <c r="T286" s="65"/>
      <c r="U286" s="65"/>
      <c r="V286" s="65"/>
      <c r="W286" s="13"/>
      <c r="X286" s="3"/>
    </row>
    <row r="287" spans="4:24" s="1" customFormat="1">
      <c r="D287" s="5"/>
      <c r="E287" s="5"/>
      <c r="F287" s="5"/>
      <c r="G287" s="5"/>
      <c r="H287" s="5"/>
      <c r="O287" s="55"/>
      <c r="P287" s="65"/>
      <c r="Q287" s="65"/>
      <c r="R287" s="65"/>
      <c r="S287" s="65"/>
      <c r="T287" s="65"/>
      <c r="U287" s="65"/>
      <c r="V287" s="65"/>
      <c r="W287" s="13"/>
      <c r="X287" s="3"/>
    </row>
    <row r="288" spans="4:24" s="1" customFormat="1">
      <c r="D288" s="5"/>
      <c r="E288" s="5"/>
      <c r="F288" s="5"/>
      <c r="G288" s="5"/>
      <c r="H288" s="5"/>
      <c r="O288" s="55"/>
      <c r="P288" s="66"/>
      <c r="Q288" s="65"/>
      <c r="R288" s="65"/>
      <c r="S288" s="65"/>
      <c r="T288" s="65"/>
      <c r="U288" s="65"/>
      <c r="V288" s="65"/>
      <c r="W288" s="13"/>
      <c r="X288" s="3"/>
    </row>
    <row r="289" spans="4:24" s="1" customFormat="1">
      <c r="D289" s="5"/>
      <c r="E289" s="5"/>
      <c r="F289" s="5"/>
      <c r="G289" s="5"/>
      <c r="H289" s="5"/>
      <c r="O289" s="55"/>
      <c r="P289" s="65"/>
      <c r="Q289" s="65"/>
      <c r="R289" s="65"/>
      <c r="S289" s="65"/>
      <c r="T289" s="65"/>
      <c r="U289" s="65"/>
      <c r="V289" s="65"/>
      <c r="W289" s="13"/>
      <c r="X289" s="3"/>
    </row>
    <row r="290" spans="4:24" s="1" customFormat="1">
      <c r="D290" s="5"/>
      <c r="E290" s="5"/>
      <c r="F290" s="5"/>
      <c r="G290" s="5"/>
      <c r="H290" s="5"/>
      <c r="O290" s="55"/>
      <c r="P290" s="66"/>
      <c r="Q290" s="65"/>
      <c r="R290" s="65"/>
      <c r="S290" s="65"/>
      <c r="T290" s="65"/>
      <c r="U290" s="65"/>
      <c r="V290" s="65"/>
      <c r="W290" s="13"/>
      <c r="X290" s="3"/>
    </row>
    <row r="291" spans="4:24" s="1" customFormat="1">
      <c r="D291" s="5"/>
      <c r="E291" s="5"/>
      <c r="F291" s="5"/>
      <c r="G291" s="5"/>
      <c r="H291" s="5"/>
      <c r="O291" s="55"/>
      <c r="P291" s="65"/>
      <c r="Q291" s="65"/>
      <c r="R291" s="65"/>
      <c r="S291" s="65"/>
      <c r="T291" s="65"/>
      <c r="U291" s="65"/>
      <c r="V291" s="65"/>
      <c r="W291" s="13"/>
      <c r="X291" s="3"/>
    </row>
    <row r="292" spans="4:24" s="1" customFormat="1">
      <c r="D292" s="5"/>
      <c r="E292" s="5"/>
      <c r="F292" s="5"/>
      <c r="G292" s="5"/>
      <c r="H292" s="5"/>
      <c r="O292" s="55"/>
      <c r="P292" s="66"/>
      <c r="Q292" s="65"/>
      <c r="R292" s="65"/>
      <c r="S292" s="65"/>
      <c r="T292" s="65"/>
      <c r="U292" s="65"/>
      <c r="V292" s="65"/>
      <c r="W292" s="13"/>
      <c r="X292" s="3"/>
    </row>
    <row r="293" spans="4:24" s="1" customFormat="1">
      <c r="D293" s="5"/>
      <c r="E293" s="5"/>
      <c r="F293" s="5"/>
      <c r="G293" s="5"/>
      <c r="H293" s="5"/>
      <c r="O293" s="55"/>
      <c r="P293" s="65"/>
      <c r="Q293" s="65"/>
      <c r="R293" s="65"/>
      <c r="S293" s="65"/>
      <c r="T293" s="65"/>
      <c r="U293" s="65"/>
      <c r="V293" s="65"/>
      <c r="W293" s="13"/>
      <c r="X293" s="3"/>
    </row>
    <row r="294" spans="4:24" s="1" customFormat="1">
      <c r="D294" s="5"/>
      <c r="E294" s="5"/>
      <c r="F294" s="5"/>
      <c r="G294" s="5"/>
      <c r="H294" s="5"/>
      <c r="O294" s="55"/>
      <c r="P294" s="66"/>
      <c r="Q294" s="65"/>
      <c r="R294" s="65"/>
      <c r="S294" s="65"/>
      <c r="T294" s="65"/>
      <c r="U294" s="65"/>
      <c r="V294" s="65"/>
      <c r="W294" s="13"/>
      <c r="X294" s="3"/>
    </row>
    <row r="295" spans="4:24" s="1" customFormat="1">
      <c r="D295" s="5"/>
      <c r="E295" s="5"/>
      <c r="F295" s="5"/>
      <c r="G295" s="5"/>
      <c r="H295" s="5"/>
      <c r="O295" s="55"/>
      <c r="P295" s="65"/>
      <c r="Q295" s="65"/>
      <c r="R295" s="65"/>
      <c r="S295" s="65"/>
      <c r="T295" s="65"/>
      <c r="U295" s="65"/>
      <c r="V295" s="65"/>
      <c r="W295" s="13"/>
      <c r="X295" s="3"/>
    </row>
    <row r="296" spans="4:24" s="1" customFormat="1">
      <c r="D296" s="5"/>
      <c r="E296" s="5"/>
      <c r="F296" s="5"/>
      <c r="G296" s="5"/>
      <c r="H296" s="5"/>
      <c r="O296" s="55"/>
      <c r="P296" s="66"/>
      <c r="Q296" s="65"/>
      <c r="R296" s="65"/>
      <c r="S296" s="65"/>
      <c r="T296" s="65"/>
      <c r="U296" s="65"/>
      <c r="V296" s="65"/>
      <c r="W296" s="13"/>
      <c r="X296" s="3"/>
    </row>
    <row r="297" spans="4:24" s="1" customFormat="1">
      <c r="D297" s="5"/>
      <c r="E297" s="5"/>
      <c r="F297" s="5"/>
      <c r="G297" s="5"/>
      <c r="H297" s="5"/>
      <c r="O297" s="55"/>
      <c r="P297" s="65"/>
      <c r="Q297" s="65"/>
      <c r="R297" s="65"/>
      <c r="S297" s="65"/>
      <c r="T297" s="65"/>
      <c r="U297" s="65"/>
      <c r="V297" s="65"/>
      <c r="W297" s="13"/>
      <c r="X297" s="3"/>
    </row>
    <row r="298" spans="4:24" s="1" customFormat="1">
      <c r="D298" s="5"/>
      <c r="E298" s="5"/>
      <c r="F298" s="5"/>
      <c r="G298" s="5"/>
      <c r="H298" s="5"/>
      <c r="O298" s="55"/>
      <c r="P298" s="66"/>
      <c r="Q298" s="65"/>
      <c r="R298" s="65"/>
      <c r="S298" s="65"/>
      <c r="T298" s="65"/>
      <c r="U298" s="65"/>
      <c r="V298" s="65"/>
      <c r="W298" s="13"/>
      <c r="X298" s="3"/>
    </row>
    <row r="299" spans="4:24" s="1" customFormat="1">
      <c r="D299" s="5"/>
      <c r="E299" s="5"/>
      <c r="F299" s="5"/>
      <c r="G299" s="5"/>
      <c r="H299" s="5"/>
      <c r="O299" s="55"/>
      <c r="P299" s="65"/>
      <c r="Q299" s="65"/>
      <c r="R299" s="65"/>
      <c r="S299" s="65"/>
      <c r="T299" s="65"/>
      <c r="U299" s="65"/>
      <c r="V299" s="65"/>
      <c r="W299" s="13"/>
      <c r="X299" s="3"/>
    </row>
    <row r="300" spans="4:24" s="1" customFormat="1">
      <c r="D300" s="5"/>
      <c r="E300" s="5"/>
      <c r="F300" s="5"/>
      <c r="G300" s="5"/>
      <c r="H300" s="5"/>
      <c r="O300" s="55"/>
      <c r="P300" s="66"/>
      <c r="Q300" s="65"/>
      <c r="R300" s="65"/>
      <c r="S300" s="65"/>
      <c r="T300" s="65"/>
      <c r="U300" s="65"/>
      <c r="V300" s="65"/>
      <c r="W300" s="13"/>
      <c r="X300" s="3"/>
    </row>
    <row r="301" spans="4:24" s="1" customFormat="1">
      <c r="D301" s="5"/>
      <c r="E301" s="5"/>
      <c r="F301" s="5"/>
      <c r="G301" s="5"/>
      <c r="H301" s="5"/>
      <c r="O301" s="55"/>
      <c r="P301" s="65"/>
      <c r="Q301" s="65"/>
      <c r="R301" s="65"/>
      <c r="S301" s="65"/>
      <c r="T301" s="65"/>
      <c r="U301" s="65"/>
      <c r="V301" s="65"/>
      <c r="W301" s="13"/>
      <c r="X301" s="3"/>
    </row>
    <row r="302" spans="4:24" s="1" customFormat="1">
      <c r="D302" s="5"/>
      <c r="E302" s="5"/>
      <c r="F302" s="5"/>
      <c r="G302" s="5"/>
      <c r="H302" s="5"/>
      <c r="O302" s="55"/>
      <c r="P302" s="66"/>
      <c r="Q302" s="65"/>
      <c r="R302" s="65"/>
      <c r="S302" s="65"/>
      <c r="T302" s="65"/>
      <c r="U302" s="65"/>
      <c r="V302" s="65"/>
      <c r="W302" s="13"/>
      <c r="X302" s="3"/>
    </row>
    <row r="303" spans="4:24" s="1" customFormat="1">
      <c r="D303" s="5"/>
      <c r="E303" s="5"/>
      <c r="F303" s="5"/>
      <c r="G303" s="5"/>
      <c r="H303" s="5"/>
      <c r="O303" s="55"/>
      <c r="P303" s="65"/>
      <c r="Q303" s="65"/>
      <c r="R303" s="65"/>
      <c r="S303" s="65"/>
      <c r="T303" s="65"/>
      <c r="U303" s="65"/>
      <c r="V303" s="65"/>
      <c r="W303" s="13"/>
      <c r="X303" s="3"/>
    </row>
    <row r="304" spans="4:24" s="1" customFormat="1">
      <c r="D304" s="5"/>
      <c r="E304" s="5"/>
      <c r="F304" s="5"/>
      <c r="G304" s="5"/>
      <c r="H304" s="5"/>
      <c r="O304" s="55"/>
      <c r="P304" s="66"/>
      <c r="Q304" s="65"/>
      <c r="R304" s="65"/>
      <c r="S304" s="65"/>
      <c r="T304" s="65"/>
      <c r="U304" s="65"/>
      <c r="V304" s="65"/>
      <c r="W304" s="13"/>
      <c r="X304" s="3"/>
    </row>
    <row r="305" spans="4:24" s="1" customFormat="1">
      <c r="D305" s="5"/>
      <c r="E305" s="5"/>
      <c r="F305" s="5"/>
      <c r="G305" s="5"/>
      <c r="H305" s="5"/>
      <c r="O305" s="55"/>
      <c r="P305" s="65"/>
      <c r="Q305" s="65"/>
      <c r="R305" s="65"/>
      <c r="S305" s="65"/>
      <c r="T305" s="65"/>
      <c r="U305" s="65"/>
      <c r="V305" s="65"/>
      <c r="W305" s="13"/>
      <c r="X305" s="3"/>
    </row>
    <row r="306" spans="4:24" s="1" customFormat="1">
      <c r="D306" s="5"/>
      <c r="E306" s="5"/>
      <c r="F306" s="5"/>
      <c r="G306" s="5"/>
      <c r="H306" s="5"/>
      <c r="O306" s="55"/>
      <c r="P306" s="66"/>
      <c r="Q306" s="65"/>
      <c r="R306" s="65"/>
      <c r="S306" s="65"/>
      <c r="T306" s="65"/>
      <c r="U306" s="65"/>
      <c r="V306" s="65"/>
      <c r="W306" s="13"/>
      <c r="X306" s="3"/>
    </row>
    <row r="307" spans="4:24" s="1" customFormat="1">
      <c r="D307" s="5"/>
      <c r="E307" s="5"/>
      <c r="F307" s="5"/>
      <c r="G307" s="5"/>
      <c r="H307" s="5"/>
      <c r="O307" s="55"/>
      <c r="P307" s="65"/>
      <c r="Q307" s="65"/>
      <c r="R307" s="65"/>
      <c r="S307" s="65"/>
      <c r="T307" s="65"/>
      <c r="U307" s="65"/>
      <c r="V307" s="65"/>
      <c r="W307" s="13"/>
      <c r="X307" s="3"/>
    </row>
    <row r="308" spans="4:24" s="1" customFormat="1">
      <c r="D308" s="5"/>
      <c r="E308" s="5"/>
      <c r="F308" s="5"/>
      <c r="G308" s="5"/>
      <c r="H308" s="5"/>
      <c r="O308" s="55"/>
      <c r="P308" s="66"/>
      <c r="Q308" s="65"/>
      <c r="R308" s="65"/>
      <c r="S308" s="65"/>
      <c r="T308" s="65"/>
      <c r="U308" s="65"/>
      <c r="V308" s="65"/>
      <c r="W308" s="13"/>
      <c r="X308" s="3"/>
    </row>
    <row r="309" spans="4:24" s="1" customFormat="1">
      <c r="D309" s="5"/>
      <c r="E309" s="5"/>
      <c r="F309" s="5"/>
      <c r="G309" s="5"/>
      <c r="H309" s="5"/>
      <c r="O309" s="55"/>
      <c r="P309" s="65"/>
      <c r="Q309" s="65"/>
      <c r="R309" s="65"/>
      <c r="S309" s="65"/>
      <c r="T309" s="65"/>
      <c r="U309" s="65"/>
      <c r="V309" s="65"/>
      <c r="W309" s="13"/>
      <c r="X309" s="3"/>
    </row>
    <row r="310" spans="4:24" s="1" customFormat="1">
      <c r="D310" s="5"/>
      <c r="E310" s="5"/>
      <c r="F310" s="5"/>
      <c r="G310" s="5"/>
      <c r="H310" s="5"/>
      <c r="O310" s="55"/>
      <c r="P310" s="66"/>
      <c r="Q310" s="65"/>
      <c r="R310" s="65"/>
      <c r="S310" s="65"/>
      <c r="T310" s="65"/>
      <c r="U310" s="65"/>
      <c r="V310" s="65"/>
      <c r="W310" s="13"/>
      <c r="X310" s="3"/>
    </row>
    <row r="311" spans="4:24" s="1" customFormat="1">
      <c r="D311" s="5"/>
      <c r="E311" s="5"/>
      <c r="F311" s="5"/>
      <c r="G311" s="5"/>
      <c r="H311" s="5"/>
      <c r="O311" s="55"/>
      <c r="P311" s="65"/>
      <c r="Q311" s="65"/>
      <c r="R311" s="65"/>
      <c r="S311" s="65"/>
      <c r="T311" s="65"/>
      <c r="U311" s="65"/>
      <c r="V311" s="65"/>
      <c r="W311" s="13"/>
      <c r="X311" s="3"/>
    </row>
    <row r="312" spans="4:24" s="1" customFormat="1">
      <c r="D312" s="5"/>
      <c r="E312" s="5"/>
      <c r="F312" s="5"/>
      <c r="G312" s="5"/>
      <c r="H312" s="5"/>
      <c r="O312" s="55"/>
      <c r="P312" s="66"/>
      <c r="Q312" s="65"/>
      <c r="R312" s="65"/>
      <c r="S312" s="65"/>
      <c r="T312" s="65"/>
      <c r="U312" s="65"/>
      <c r="V312" s="65"/>
      <c r="W312" s="13"/>
      <c r="X312" s="3"/>
    </row>
    <row r="313" spans="4:24" s="1" customFormat="1">
      <c r="D313" s="5"/>
      <c r="E313" s="5"/>
      <c r="F313" s="5"/>
      <c r="G313" s="5"/>
      <c r="H313" s="5"/>
      <c r="O313" s="55"/>
      <c r="P313" s="65"/>
      <c r="Q313" s="65"/>
      <c r="R313" s="65"/>
      <c r="S313" s="65"/>
      <c r="T313" s="65"/>
      <c r="U313" s="65"/>
      <c r="V313" s="65"/>
      <c r="W313" s="13"/>
      <c r="X313" s="3"/>
    </row>
    <row r="314" spans="4:24" s="1" customFormat="1">
      <c r="D314" s="5"/>
      <c r="E314" s="5"/>
      <c r="F314" s="5"/>
      <c r="G314" s="5"/>
      <c r="H314" s="5"/>
      <c r="O314" s="55"/>
      <c r="P314" s="66"/>
      <c r="Q314" s="65"/>
      <c r="R314" s="65"/>
      <c r="S314" s="65"/>
      <c r="T314" s="65"/>
      <c r="U314" s="65"/>
      <c r="V314" s="65"/>
      <c r="W314" s="13"/>
      <c r="X314" s="3"/>
    </row>
    <row r="315" spans="4:24" s="1" customFormat="1">
      <c r="D315" s="5"/>
      <c r="E315" s="5"/>
      <c r="F315" s="5"/>
      <c r="G315" s="5"/>
      <c r="H315" s="5"/>
      <c r="O315" s="55"/>
      <c r="P315" s="65"/>
      <c r="Q315" s="65"/>
      <c r="R315" s="65"/>
      <c r="S315" s="65"/>
      <c r="T315" s="65"/>
      <c r="U315" s="65"/>
      <c r="V315" s="65"/>
      <c r="W315" s="13"/>
      <c r="X315" s="3"/>
    </row>
    <row r="316" spans="4:24" s="1" customFormat="1">
      <c r="D316" s="5"/>
      <c r="E316" s="5"/>
      <c r="F316" s="5"/>
      <c r="G316" s="5"/>
      <c r="H316" s="5"/>
      <c r="O316" s="55"/>
      <c r="P316" s="66"/>
      <c r="Q316" s="65"/>
      <c r="R316" s="65"/>
      <c r="S316" s="65"/>
      <c r="T316" s="65"/>
      <c r="U316" s="65"/>
      <c r="V316" s="65"/>
      <c r="W316" s="13"/>
      <c r="X316" s="3"/>
    </row>
    <row r="317" spans="4:24" s="1" customFormat="1">
      <c r="D317" s="5"/>
      <c r="E317" s="5"/>
      <c r="F317" s="5"/>
      <c r="G317" s="5"/>
      <c r="H317" s="5"/>
      <c r="O317" s="55"/>
      <c r="P317" s="65"/>
      <c r="Q317" s="65"/>
      <c r="R317" s="65"/>
      <c r="S317" s="65"/>
      <c r="T317" s="65"/>
      <c r="U317" s="65"/>
      <c r="V317" s="65"/>
      <c r="W317" s="13"/>
      <c r="X317" s="3"/>
    </row>
    <row r="318" spans="4:24" s="1" customFormat="1">
      <c r="D318" s="5"/>
      <c r="E318" s="5"/>
      <c r="F318" s="5"/>
      <c r="G318" s="5"/>
      <c r="H318" s="5"/>
      <c r="O318" s="55"/>
      <c r="P318" s="66"/>
      <c r="Q318" s="65"/>
      <c r="R318" s="65"/>
      <c r="S318" s="65"/>
      <c r="T318" s="65"/>
      <c r="U318" s="65"/>
      <c r="V318" s="65"/>
      <c r="W318" s="13"/>
      <c r="X318" s="3"/>
    </row>
    <row r="319" spans="4:24" s="1" customFormat="1">
      <c r="D319" s="5"/>
      <c r="E319" s="5"/>
      <c r="F319" s="5"/>
      <c r="G319" s="5"/>
      <c r="H319" s="5"/>
      <c r="O319" s="55"/>
      <c r="P319" s="65"/>
      <c r="Q319" s="65"/>
      <c r="R319" s="65"/>
      <c r="S319" s="65"/>
      <c r="T319" s="65"/>
      <c r="U319" s="65"/>
      <c r="V319" s="65"/>
      <c r="W319" s="13"/>
      <c r="X319" s="3"/>
    </row>
    <row r="320" spans="4:24" s="1" customFormat="1">
      <c r="D320" s="5"/>
      <c r="E320" s="5"/>
      <c r="F320" s="5"/>
      <c r="G320" s="5"/>
      <c r="H320" s="5"/>
      <c r="O320" s="55"/>
      <c r="P320" s="66"/>
      <c r="Q320" s="65"/>
      <c r="R320" s="65"/>
      <c r="S320" s="65"/>
      <c r="T320" s="65"/>
      <c r="U320" s="65"/>
      <c r="V320" s="65"/>
      <c r="W320" s="13"/>
      <c r="X320" s="3"/>
    </row>
    <row r="321" spans="4:24" s="1" customFormat="1">
      <c r="D321" s="5"/>
      <c r="E321" s="5"/>
      <c r="F321" s="5"/>
      <c r="G321" s="5"/>
      <c r="H321" s="5"/>
      <c r="O321" s="55"/>
      <c r="P321" s="65"/>
      <c r="Q321" s="65"/>
      <c r="R321" s="65"/>
      <c r="S321" s="65"/>
      <c r="T321" s="65"/>
      <c r="U321" s="65"/>
      <c r="V321" s="65"/>
      <c r="W321" s="13"/>
      <c r="X321" s="3"/>
    </row>
    <row r="322" spans="4:24" s="1" customFormat="1">
      <c r="D322" s="5"/>
      <c r="E322" s="5"/>
      <c r="F322" s="5"/>
      <c r="G322" s="5"/>
      <c r="H322" s="5"/>
      <c r="O322" s="55"/>
      <c r="P322" s="66"/>
      <c r="Q322" s="65"/>
      <c r="R322" s="65"/>
      <c r="S322" s="65"/>
      <c r="T322" s="65"/>
      <c r="U322" s="65"/>
      <c r="V322" s="65"/>
      <c r="W322" s="13"/>
      <c r="X322" s="3"/>
    </row>
    <row r="323" spans="4:24" s="1" customFormat="1">
      <c r="D323" s="5"/>
      <c r="E323" s="5"/>
      <c r="F323" s="5"/>
      <c r="G323" s="5"/>
      <c r="H323" s="5"/>
      <c r="O323" s="55"/>
      <c r="P323" s="65"/>
      <c r="Q323" s="65"/>
      <c r="R323" s="65"/>
      <c r="S323" s="65"/>
      <c r="T323" s="65"/>
      <c r="U323" s="65"/>
      <c r="V323" s="65"/>
      <c r="W323" s="13"/>
      <c r="X323" s="3"/>
    </row>
    <row r="324" spans="4:24" s="1" customFormat="1">
      <c r="D324" s="5"/>
      <c r="E324" s="5"/>
      <c r="F324" s="5"/>
      <c r="G324" s="5"/>
      <c r="H324" s="5"/>
      <c r="O324" s="55"/>
      <c r="P324" s="66"/>
      <c r="Q324" s="65"/>
      <c r="R324" s="65"/>
      <c r="S324" s="65"/>
      <c r="T324" s="65"/>
      <c r="U324" s="65"/>
      <c r="V324" s="65"/>
      <c r="W324" s="13"/>
      <c r="X324" s="3"/>
    </row>
    <row r="325" spans="4:24" s="1" customFormat="1">
      <c r="D325" s="5"/>
      <c r="E325" s="5"/>
      <c r="F325" s="5"/>
      <c r="G325" s="5"/>
      <c r="H325" s="5"/>
      <c r="O325" s="55"/>
      <c r="P325" s="65"/>
      <c r="Q325" s="65"/>
      <c r="R325" s="65"/>
      <c r="S325" s="65"/>
      <c r="T325" s="65"/>
      <c r="U325" s="65"/>
      <c r="V325" s="65"/>
      <c r="W325" s="13"/>
      <c r="X325" s="3"/>
    </row>
    <row r="326" spans="4:24" s="1" customFormat="1">
      <c r="D326" s="5"/>
      <c r="E326" s="5"/>
      <c r="F326" s="5"/>
      <c r="G326" s="5"/>
      <c r="H326" s="5"/>
      <c r="O326" s="55"/>
      <c r="P326" s="66"/>
      <c r="Q326" s="65"/>
      <c r="R326" s="65"/>
      <c r="S326" s="65"/>
      <c r="T326" s="65"/>
      <c r="U326" s="65"/>
      <c r="V326" s="65"/>
      <c r="W326" s="13"/>
      <c r="X326" s="3"/>
    </row>
    <row r="327" spans="4:24" s="1" customFormat="1">
      <c r="D327" s="5"/>
      <c r="E327" s="5"/>
      <c r="F327" s="5"/>
      <c r="G327" s="5"/>
      <c r="H327" s="5"/>
      <c r="O327" s="55"/>
      <c r="P327" s="65"/>
      <c r="Q327" s="65"/>
      <c r="R327" s="65"/>
      <c r="S327" s="65"/>
      <c r="T327" s="65"/>
      <c r="U327" s="65"/>
      <c r="V327" s="65"/>
      <c r="W327" s="13"/>
      <c r="X327" s="3"/>
    </row>
    <row r="328" spans="4:24" s="1" customFormat="1">
      <c r="D328" s="5"/>
      <c r="E328" s="5"/>
      <c r="F328" s="5"/>
      <c r="G328" s="5"/>
      <c r="H328" s="5"/>
      <c r="O328" s="55"/>
      <c r="P328" s="66"/>
      <c r="Q328" s="65"/>
      <c r="R328" s="65"/>
      <c r="S328" s="65"/>
      <c r="T328" s="65"/>
      <c r="U328" s="65"/>
      <c r="V328" s="65"/>
      <c r="W328" s="13"/>
      <c r="X328" s="3"/>
    </row>
    <row r="329" spans="4:24" s="1" customFormat="1">
      <c r="D329" s="5"/>
      <c r="E329" s="5"/>
      <c r="F329" s="5"/>
      <c r="G329" s="5"/>
      <c r="H329" s="5"/>
      <c r="O329" s="55"/>
      <c r="P329" s="65"/>
      <c r="Q329" s="65"/>
      <c r="R329" s="65"/>
      <c r="S329" s="65"/>
      <c r="T329" s="65"/>
      <c r="U329" s="65"/>
      <c r="V329" s="65"/>
      <c r="W329" s="13"/>
      <c r="X329" s="3"/>
    </row>
    <row r="330" spans="4:24" s="1" customFormat="1">
      <c r="D330" s="5"/>
      <c r="E330" s="5"/>
      <c r="F330" s="5"/>
      <c r="G330" s="5"/>
      <c r="H330" s="5"/>
      <c r="O330" s="55"/>
      <c r="P330" s="66"/>
      <c r="Q330" s="65"/>
      <c r="R330" s="65"/>
      <c r="S330" s="65"/>
      <c r="T330" s="65"/>
      <c r="U330" s="65"/>
      <c r="V330" s="65"/>
      <c r="W330" s="13"/>
      <c r="X330" s="3"/>
    </row>
    <row r="331" spans="4:24" s="1" customFormat="1">
      <c r="D331" s="5"/>
      <c r="E331" s="5"/>
      <c r="F331" s="5"/>
      <c r="G331" s="5"/>
      <c r="H331" s="5"/>
      <c r="O331" s="55"/>
      <c r="P331" s="65"/>
      <c r="Q331" s="65"/>
      <c r="R331" s="65"/>
      <c r="S331" s="65"/>
      <c r="T331" s="65"/>
      <c r="U331" s="65"/>
      <c r="V331" s="65"/>
      <c r="W331" s="13"/>
      <c r="X331" s="3"/>
    </row>
    <row r="332" spans="4:24" s="1" customFormat="1">
      <c r="D332" s="5"/>
      <c r="E332" s="5"/>
      <c r="F332" s="5"/>
      <c r="G332" s="5"/>
      <c r="H332" s="5"/>
      <c r="O332" s="55"/>
      <c r="P332" s="66"/>
      <c r="Q332" s="65"/>
      <c r="R332" s="65"/>
      <c r="S332" s="65"/>
      <c r="T332" s="65"/>
      <c r="U332" s="65"/>
      <c r="V332" s="65"/>
      <c r="W332" s="13"/>
      <c r="X332" s="3"/>
    </row>
    <row r="333" spans="4:24" s="1" customFormat="1">
      <c r="D333" s="5"/>
      <c r="E333" s="5"/>
      <c r="F333" s="5"/>
      <c r="G333" s="5"/>
      <c r="H333" s="5"/>
      <c r="O333" s="55"/>
      <c r="P333" s="65"/>
      <c r="Q333" s="65"/>
      <c r="R333" s="65"/>
      <c r="S333" s="65"/>
      <c r="T333" s="65"/>
      <c r="U333" s="65"/>
      <c r="V333" s="65"/>
      <c r="W333" s="13"/>
      <c r="X333" s="3"/>
    </row>
    <row r="334" spans="4:24" s="1" customFormat="1">
      <c r="D334" s="5"/>
      <c r="E334" s="5"/>
      <c r="F334" s="5"/>
      <c r="G334" s="5"/>
      <c r="H334" s="5"/>
      <c r="O334" s="55"/>
      <c r="P334" s="66"/>
      <c r="Q334" s="65"/>
      <c r="R334" s="65"/>
      <c r="S334" s="65"/>
      <c r="T334" s="65"/>
      <c r="U334" s="65"/>
      <c r="V334" s="65"/>
      <c r="W334" s="13"/>
      <c r="X334" s="3"/>
    </row>
    <row r="335" spans="4:24" s="1" customFormat="1">
      <c r="D335" s="5"/>
      <c r="E335" s="5"/>
      <c r="F335" s="5"/>
      <c r="G335" s="5"/>
      <c r="H335" s="5"/>
      <c r="O335" s="55"/>
      <c r="P335" s="65"/>
      <c r="Q335" s="65"/>
      <c r="R335" s="65"/>
      <c r="S335" s="65"/>
      <c r="T335" s="65"/>
      <c r="U335" s="65"/>
      <c r="V335" s="65"/>
      <c r="W335" s="13"/>
      <c r="X335" s="3"/>
    </row>
    <row r="336" spans="4:24" s="1" customFormat="1">
      <c r="D336" s="5"/>
      <c r="E336" s="5"/>
      <c r="F336" s="5"/>
      <c r="G336" s="5"/>
      <c r="H336" s="5"/>
      <c r="O336" s="55"/>
      <c r="P336" s="66"/>
      <c r="Q336" s="65"/>
      <c r="R336" s="65"/>
      <c r="S336" s="65"/>
      <c r="T336" s="65"/>
      <c r="U336" s="65"/>
      <c r="V336" s="65"/>
      <c r="W336" s="13"/>
      <c r="X336" s="3"/>
    </row>
    <row r="337" spans="4:24" s="1" customFormat="1">
      <c r="D337" s="5"/>
      <c r="E337" s="5"/>
      <c r="F337" s="5"/>
      <c r="G337" s="5"/>
      <c r="H337" s="5"/>
      <c r="O337" s="55"/>
      <c r="P337" s="65"/>
      <c r="Q337" s="65"/>
      <c r="R337" s="65"/>
      <c r="S337" s="65"/>
      <c r="T337" s="65"/>
      <c r="U337" s="65"/>
      <c r="V337" s="65"/>
      <c r="W337" s="13"/>
      <c r="X337" s="3"/>
    </row>
    <row r="338" spans="4:24" s="1" customFormat="1">
      <c r="D338" s="5"/>
      <c r="E338" s="5"/>
      <c r="F338" s="5"/>
      <c r="G338" s="5"/>
      <c r="H338" s="5"/>
      <c r="O338" s="55"/>
      <c r="P338" s="66"/>
      <c r="Q338" s="65"/>
      <c r="R338" s="65"/>
      <c r="S338" s="65"/>
      <c r="T338" s="65"/>
      <c r="U338" s="65"/>
      <c r="V338" s="65"/>
      <c r="W338" s="13"/>
      <c r="X338" s="3"/>
    </row>
    <row r="339" spans="4:24" s="1" customFormat="1">
      <c r="D339" s="5"/>
      <c r="E339" s="5"/>
      <c r="F339" s="5"/>
      <c r="G339" s="5"/>
      <c r="H339" s="5"/>
      <c r="O339" s="55"/>
      <c r="P339" s="65"/>
      <c r="Q339" s="65"/>
      <c r="R339" s="65"/>
      <c r="S339" s="65"/>
      <c r="T339" s="65"/>
      <c r="U339" s="65"/>
      <c r="V339" s="65"/>
      <c r="W339" s="13"/>
      <c r="X339" s="3"/>
    </row>
    <row r="340" spans="4:24" s="1" customFormat="1">
      <c r="D340" s="5"/>
      <c r="E340" s="5"/>
      <c r="F340" s="5"/>
      <c r="G340" s="5"/>
      <c r="H340" s="5"/>
      <c r="O340" s="55"/>
      <c r="P340" s="66"/>
      <c r="Q340" s="65"/>
      <c r="R340" s="65"/>
      <c r="S340" s="65"/>
      <c r="T340" s="65"/>
      <c r="U340" s="65"/>
      <c r="V340" s="65"/>
      <c r="W340" s="13"/>
      <c r="X340" s="3"/>
    </row>
    <row r="341" spans="4:24" s="1" customFormat="1">
      <c r="D341" s="5"/>
      <c r="E341" s="5"/>
      <c r="F341" s="5"/>
      <c r="G341" s="5"/>
      <c r="H341" s="5"/>
      <c r="O341" s="55"/>
      <c r="P341" s="65"/>
      <c r="Q341" s="65"/>
      <c r="R341" s="65"/>
      <c r="S341" s="65"/>
      <c r="T341" s="65"/>
      <c r="U341" s="65"/>
      <c r="V341" s="65"/>
      <c r="W341" s="13"/>
      <c r="X341" s="3"/>
    </row>
    <row r="342" spans="4:24" s="1" customFormat="1">
      <c r="D342" s="5"/>
      <c r="E342" s="5"/>
      <c r="F342" s="5"/>
      <c r="G342" s="5"/>
      <c r="H342" s="5"/>
      <c r="O342" s="55"/>
      <c r="P342" s="66"/>
      <c r="Q342" s="65"/>
      <c r="R342" s="65"/>
      <c r="S342" s="65"/>
      <c r="T342" s="65"/>
      <c r="U342" s="65"/>
      <c r="V342" s="65"/>
      <c r="W342" s="13"/>
      <c r="X342" s="3"/>
    </row>
    <row r="343" spans="4:24" s="1" customFormat="1">
      <c r="D343" s="5"/>
      <c r="E343" s="5"/>
      <c r="F343" s="5"/>
      <c r="G343" s="5"/>
      <c r="H343" s="5"/>
      <c r="O343" s="55"/>
      <c r="P343" s="65"/>
      <c r="Q343" s="65"/>
      <c r="R343" s="65"/>
      <c r="S343" s="65"/>
      <c r="T343" s="65"/>
      <c r="U343" s="65"/>
      <c r="V343" s="65"/>
      <c r="W343" s="13"/>
      <c r="X343" s="3"/>
    </row>
    <row r="344" spans="4:24" s="1" customFormat="1">
      <c r="D344" s="5"/>
      <c r="E344" s="5"/>
      <c r="F344" s="5"/>
      <c r="G344" s="5"/>
      <c r="H344" s="5"/>
      <c r="O344" s="55"/>
      <c r="P344" s="66"/>
      <c r="Q344" s="65"/>
      <c r="R344" s="65"/>
      <c r="S344" s="65"/>
      <c r="T344" s="65"/>
      <c r="U344" s="65"/>
      <c r="V344" s="65"/>
      <c r="W344" s="13"/>
      <c r="X344" s="3"/>
    </row>
    <row r="345" spans="4:24" s="1" customFormat="1">
      <c r="D345" s="5"/>
      <c r="E345" s="5"/>
      <c r="F345" s="5"/>
      <c r="G345" s="5"/>
      <c r="H345" s="5"/>
      <c r="O345" s="55"/>
      <c r="P345" s="65"/>
      <c r="Q345" s="65"/>
      <c r="R345" s="65"/>
      <c r="S345" s="65"/>
      <c r="T345" s="65"/>
      <c r="U345" s="65"/>
      <c r="V345" s="65"/>
      <c r="W345" s="13"/>
      <c r="X345" s="3"/>
    </row>
    <row r="346" spans="4:24" s="1" customFormat="1">
      <c r="D346" s="5"/>
      <c r="E346" s="5"/>
      <c r="F346" s="5"/>
      <c r="G346" s="5"/>
      <c r="H346" s="5"/>
      <c r="O346" s="55"/>
      <c r="P346" s="66"/>
      <c r="Q346" s="65"/>
      <c r="R346" s="65"/>
      <c r="S346" s="65"/>
      <c r="T346" s="65"/>
      <c r="U346" s="65"/>
      <c r="V346" s="65"/>
      <c r="W346" s="13"/>
      <c r="X346" s="3"/>
    </row>
    <row r="347" spans="4:24" s="1" customFormat="1">
      <c r="D347" s="5"/>
      <c r="E347" s="5"/>
      <c r="F347" s="5"/>
      <c r="G347" s="5"/>
      <c r="H347" s="5"/>
      <c r="O347" s="55"/>
      <c r="P347" s="65"/>
      <c r="Q347" s="65"/>
      <c r="R347" s="65"/>
      <c r="S347" s="65"/>
      <c r="T347" s="65"/>
      <c r="U347" s="65"/>
      <c r="V347" s="65"/>
      <c r="W347" s="13"/>
      <c r="X347" s="3"/>
    </row>
    <row r="348" spans="4:24" s="1" customFormat="1">
      <c r="D348" s="5"/>
      <c r="E348" s="5"/>
      <c r="F348" s="5"/>
      <c r="G348" s="5"/>
      <c r="H348" s="5"/>
      <c r="O348" s="55"/>
      <c r="P348" s="66"/>
      <c r="Q348" s="65"/>
      <c r="R348" s="65"/>
      <c r="S348" s="65"/>
      <c r="T348" s="65"/>
      <c r="U348" s="65"/>
      <c r="V348" s="65"/>
      <c r="W348" s="13"/>
      <c r="X348" s="3"/>
    </row>
    <row r="349" spans="4:24" s="1" customFormat="1">
      <c r="D349" s="5"/>
      <c r="E349" s="5"/>
      <c r="F349" s="5"/>
      <c r="G349" s="5"/>
      <c r="H349" s="5"/>
      <c r="O349" s="55"/>
      <c r="P349" s="65"/>
      <c r="Q349" s="65"/>
      <c r="R349" s="65"/>
      <c r="S349" s="65"/>
      <c r="T349" s="65"/>
      <c r="U349" s="65"/>
      <c r="V349" s="65"/>
      <c r="W349" s="13"/>
      <c r="X349" s="3"/>
    </row>
    <row r="350" spans="4:24" s="1" customFormat="1">
      <c r="D350" s="5"/>
      <c r="E350" s="5"/>
      <c r="F350" s="5"/>
      <c r="G350" s="5"/>
      <c r="H350" s="5"/>
      <c r="O350" s="55"/>
      <c r="P350" s="66"/>
      <c r="Q350" s="65"/>
      <c r="R350" s="65"/>
      <c r="S350" s="65"/>
      <c r="T350" s="65"/>
      <c r="U350" s="65"/>
      <c r="V350" s="65"/>
      <c r="W350" s="13"/>
      <c r="X350" s="3"/>
    </row>
    <row r="351" spans="4:24" s="1" customFormat="1">
      <c r="D351" s="5"/>
      <c r="E351" s="5"/>
      <c r="F351" s="5"/>
      <c r="G351" s="5"/>
      <c r="H351" s="5"/>
      <c r="O351" s="55"/>
      <c r="P351" s="65"/>
      <c r="Q351" s="65"/>
      <c r="R351" s="65"/>
      <c r="S351" s="65"/>
      <c r="T351" s="65"/>
      <c r="U351" s="65"/>
      <c r="V351" s="65"/>
      <c r="W351" s="13"/>
      <c r="X351" s="3"/>
    </row>
    <row r="352" spans="4:24" s="1" customFormat="1">
      <c r="D352" s="5"/>
      <c r="E352" s="5"/>
      <c r="F352" s="5"/>
      <c r="G352" s="5"/>
      <c r="H352" s="5"/>
      <c r="O352" s="55"/>
      <c r="P352" s="66"/>
      <c r="Q352" s="65"/>
      <c r="R352" s="65"/>
      <c r="S352" s="65"/>
      <c r="T352" s="65"/>
      <c r="U352" s="65"/>
      <c r="V352" s="65"/>
      <c r="W352" s="13"/>
      <c r="X352" s="3"/>
    </row>
    <row r="353" spans="4:24" s="1" customFormat="1">
      <c r="D353" s="5"/>
      <c r="E353" s="5"/>
      <c r="F353" s="5"/>
      <c r="G353" s="5"/>
      <c r="H353" s="5"/>
      <c r="O353" s="55"/>
      <c r="P353" s="65"/>
      <c r="Q353" s="65"/>
      <c r="R353" s="65"/>
      <c r="S353" s="65"/>
      <c r="T353" s="65"/>
      <c r="U353" s="65"/>
      <c r="V353" s="65"/>
      <c r="W353" s="13"/>
      <c r="X353" s="3"/>
    </row>
    <row r="354" spans="4:24" s="1" customFormat="1">
      <c r="D354" s="5"/>
      <c r="E354" s="5"/>
      <c r="F354" s="5"/>
      <c r="G354" s="5"/>
      <c r="H354" s="5"/>
      <c r="O354" s="55"/>
      <c r="P354" s="66"/>
      <c r="Q354" s="65"/>
      <c r="R354" s="65"/>
      <c r="S354" s="65"/>
      <c r="T354" s="65"/>
      <c r="U354" s="65"/>
      <c r="V354" s="65"/>
      <c r="W354" s="13"/>
      <c r="X354" s="3"/>
    </row>
    <row r="355" spans="4:24" s="1" customFormat="1">
      <c r="D355" s="5"/>
      <c r="E355" s="5"/>
      <c r="F355" s="5"/>
      <c r="G355" s="5"/>
      <c r="H355" s="5"/>
      <c r="O355" s="55"/>
      <c r="P355" s="65"/>
      <c r="Q355" s="65"/>
      <c r="R355" s="65"/>
      <c r="S355" s="65"/>
      <c r="T355" s="65"/>
      <c r="U355" s="65"/>
      <c r="V355" s="65"/>
      <c r="W355" s="13"/>
      <c r="X355" s="3"/>
    </row>
    <row r="356" spans="4:24" s="1" customFormat="1">
      <c r="D356" s="5"/>
      <c r="E356" s="5"/>
      <c r="F356" s="5"/>
      <c r="G356" s="5"/>
      <c r="H356" s="5"/>
      <c r="O356" s="55"/>
      <c r="P356" s="66"/>
      <c r="Q356" s="65"/>
      <c r="R356" s="65"/>
      <c r="S356" s="65"/>
      <c r="T356" s="65"/>
      <c r="U356" s="65"/>
      <c r="V356" s="65"/>
      <c r="W356" s="13"/>
      <c r="X356" s="3"/>
    </row>
    <row r="357" spans="4:24" s="1" customFormat="1">
      <c r="D357" s="5"/>
      <c r="E357" s="5"/>
      <c r="F357" s="5"/>
      <c r="G357" s="5"/>
      <c r="H357" s="5"/>
      <c r="O357" s="55"/>
      <c r="P357" s="65"/>
      <c r="Q357" s="65"/>
      <c r="R357" s="65"/>
      <c r="S357" s="65"/>
      <c r="T357" s="65"/>
      <c r="U357" s="65"/>
      <c r="V357" s="65"/>
      <c r="W357" s="13"/>
      <c r="X357" s="3"/>
    </row>
    <row r="358" spans="4:24" s="1" customFormat="1">
      <c r="D358" s="5"/>
      <c r="E358" s="5"/>
      <c r="F358" s="5"/>
      <c r="G358" s="5"/>
      <c r="H358" s="5"/>
      <c r="O358" s="55"/>
      <c r="P358" s="66"/>
      <c r="Q358" s="65"/>
      <c r="R358" s="65"/>
      <c r="S358" s="65"/>
      <c r="T358" s="65"/>
      <c r="U358" s="65"/>
      <c r="V358" s="65"/>
      <c r="W358" s="13"/>
      <c r="X358" s="3"/>
    </row>
    <row r="359" spans="4:24" s="1" customFormat="1">
      <c r="D359" s="5"/>
      <c r="E359" s="5"/>
      <c r="F359" s="5"/>
      <c r="G359" s="5"/>
      <c r="H359" s="5"/>
      <c r="O359" s="55"/>
      <c r="P359" s="65"/>
      <c r="Q359" s="65"/>
      <c r="R359" s="65"/>
      <c r="S359" s="65"/>
      <c r="T359" s="65"/>
      <c r="U359" s="65"/>
      <c r="V359" s="65"/>
      <c r="W359" s="13"/>
      <c r="X359" s="3"/>
    </row>
    <row r="360" spans="4:24" s="1" customFormat="1">
      <c r="D360" s="5"/>
      <c r="E360" s="5"/>
      <c r="F360" s="5"/>
      <c r="G360" s="5"/>
      <c r="H360" s="5"/>
      <c r="O360" s="55"/>
      <c r="P360" s="66"/>
      <c r="Q360" s="65"/>
      <c r="R360" s="65"/>
      <c r="S360" s="65"/>
      <c r="T360" s="65"/>
      <c r="U360" s="65"/>
      <c r="V360" s="65"/>
      <c r="W360" s="13"/>
      <c r="X360" s="3"/>
    </row>
    <row r="361" spans="4:24" s="1" customFormat="1">
      <c r="D361" s="5"/>
      <c r="E361" s="5"/>
      <c r="F361" s="5"/>
      <c r="G361" s="5"/>
      <c r="H361" s="5"/>
      <c r="O361" s="55"/>
      <c r="P361" s="65"/>
      <c r="Q361" s="65"/>
      <c r="R361" s="65"/>
      <c r="S361" s="65"/>
      <c r="T361" s="65"/>
      <c r="U361" s="65"/>
      <c r="V361" s="65"/>
      <c r="W361" s="13"/>
      <c r="X361" s="3"/>
    </row>
    <row r="362" spans="4:24" s="1" customFormat="1">
      <c r="D362" s="5"/>
      <c r="E362" s="5"/>
      <c r="F362" s="5"/>
      <c r="G362" s="5"/>
      <c r="H362" s="5"/>
      <c r="O362" s="55"/>
      <c r="P362" s="66"/>
      <c r="Q362" s="65"/>
      <c r="R362" s="65"/>
      <c r="S362" s="65"/>
      <c r="T362" s="65"/>
      <c r="U362" s="65"/>
      <c r="V362" s="65"/>
      <c r="W362" s="13"/>
      <c r="X362" s="3"/>
    </row>
    <row r="363" spans="4:24" s="1" customFormat="1">
      <c r="D363" s="5"/>
      <c r="E363" s="5"/>
      <c r="F363" s="5"/>
      <c r="G363" s="5"/>
      <c r="H363" s="5"/>
      <c r="O363" s="55"/>
      <c r="P363" s="65"/>
      <c r="Q363" s="65"/>
      <c r="R363" s="65"/>
      <c r="S363" s="65"/>
      <c r="T363" s="65"/>
      <c r="U363" s="65"/>
      <c r="V363" s="65"/>
      <c r="W363" s="13"/>
      <c r="X363" s="3"/>
    </row>
    <row r="364" spans="4:24" s="1" customFormat="1">
      <c r="D364" s="5"/>
      <c r="E364" s="5"/>
      <c r="F364" s="5"/>
      <c r="G364" s="5"/>
      <c r="H364" s="5"/>
      <c r="O364" s="55"/>
      <c r="P364" s="66"/>
      <c r="Q364" s="65"/>
      <c r="R364" s="65"/>
      <c r="S364" s="65"/>
      <c r="T364" s="65"/>
      <c r="U364" s="65"/>
      <c r="V364" s="65"/>
      <c r="W364" s="13"/>
      <c r="X364" s="3"/>
    </row>
    <row r="365" spans="4:24" s="1" customFormat="1">
      <c r="D365" s="5"/>
      <c r="E365" s="5"/>
      <c r="F365" s="5"/>
      <c r="G365" s="5"/>
      <c r="H365" s="5"/>
      <c r="O365" s="55"/>
      <c r="P365" s="65"/>
      <c r="Q365" s="65"/>
      <c r="R365" s="65"/>
      <c r="S365" s="65"/>
      <c r="T365" s="65"/>
      <c r="U365" s="65"/>
      <c r="V365" s="65"/>
      <c r="W365" s="13"/>
      <c r="X365" s="3"/>
    </row>
    <row r="366" spans="4:24" s="1" customFormat="1">
      <c r="D366" s="5"/>
      <c r="E366" s="5"/>
      <c r="F366" s="5"/>
      <c r="G366" s="5"/>
      <c r="H366" s="5"/>
      <c r="O366" s="55"/>
      <c r="P366" s="66"/>
      <c r="Q366" s="65"/>
      <c r="R366" s="65"/>
      <c r="S366" s="65"/>
      <c r="T366" s="65"/>
      <c r="U366" s="65"/>
      <c r="V366" s="65"/>
      <c r="W366" s="13"/>
      <c r="X366" s="3"/>
    </row>
    <row r="367" spans="4:24" s="1" customFormat="1">
      <c r="D367" s="5"/>
      <c r="E367" s="5"/>
      <c r="F367" s="5"/>
      <c r="G367" s="5"/>
      <c r="H367" s="5"/>
      <c r="O367" s="55"/>
      <c r="P367" s="65"/>
      <c r="Q367" s="65"/>
      <c r="R367" s="65"/>
      <c r="S367" s="65"/>
      <c r="T367" s="65"/>
      <c r="U367" s="65"/>
      <c r="V367" s="65"/>
      <c r="W367" s="13"/>
      <c r="X367" s="3"/>
    </row>
    <row r="368" spans="4:24" s="1" customFormat="1">
      <c r="D368" s="5"/>
      <c r="E368" s="5"/>
      <c r="F368" s="5"/>
      <c r="G368" s="5"/>
      <c r="H368" s="5"/>
      <c r="O368" s="55"/>
      <c r="P368" s="66"/>
      <c r="Q368" s="65"/>
      <c r="R368" s="65"/>
      <c r="S368" s="65"/>
      <c r="T368" s="65"/>
      <c r="U368" s="65"/>
      <c r="V368" s="65"/>
      <c r="W368" s="13"/>
      <c r="X368" s="3"/>
    </row>
    <row r="369" spans="4:24" s="1" customFormat="1">
      <c r="D369" s="5"/>
      <c r="E369" s="5"/>
      <c r="F369" s="5"/>
      <c r="G369" s="5"/>
      <c r="H369" s="5"/>
      <c r="O369" s="55"/>
      <c r="P369" s="65"/>
      <c r="Q369" s="65"/>
      <c r="R369" s="65"/>
      <c r="S369" s="65"/>
      <c r="T369" s="65"/>
      <c r="U369" s="65"/>
      <c r="V369" s="65"/>
      <c r="W369" s="13"/>
      <c r="X369" s="3"/>
    </row>
    <row r="370" spans="4:24" s="1" customFormat="1">
      <c r="D370" s="5"/>
      <c r="E370" s="5"/>
      <c r="F370" s="5"/>
      <c r="G370" s="5"/>
      <c r="H370" s="5"/>
      <c r="O370" s="55"/>
      <c r="P370" s="66"/>
      <c r="Q370" s="65"/>
      <c r="R370" s="65"/>
      <c r="S370" s="65"/>
      <c r="T370" s="65"/>
      <c r="U370" s="65"/>
      <c r="V370" s="65"/>
      <c r="W370" s="13"/>
      <c r="X370" s="3"/>
    </row>
    <row r="371" spans="4:24" s="1" customFormat="1">
      <c r="D371" s="5"/>
      <c r="E371" s="5"/>
      <c r="F371" s="5"/>
      <c r="G371" s="5"/>
      <c r="H371" s="5"/>
      <c r="O371" s="55"/>
      <c r="P371" s="65"/>
      <c r="Q371" s="65"/>
      <c r="R371" s="65"/>
      <c r="S371" s="65"/>
      <c r="T371" s="65"/>
      <c r="U371" s="65"/>
      <c r="V371" s="65"/>
      <c r="W371" s="13"/>
      <c r="X371" s="3"/>
    </row>
    <row r="372" spans="4:24" s="1" customFormat="1">
      <c r="D372" s="5"/>
      <c r="E372" s="5"/>
      <c r="F372" s="5"/>
      <c r="G372" s="5"/>
      <c r="H372" s="5"/>
      <c r="O372" s="55"/>
      <c r="P372" s="66"/>
      <c r="Q372" s="65"/>
      <c r="R372" s="65"/>
      <c r="S372" s="65"/>
      <c r="T372" s="65"/>
      <c r="U372" s="65"/>
      <c r="V372" s="65"/>
      <c r="W372" s="13"/>
      <c r="X372" s="3"/>
    </row>
    <row r="373" spans="4:24" s="1" customFormat="1">
      <c r="D373" s="5"/>
      <c r="E373" s="5"/>
      <c r="F373" s="5"/>
      <c r="G373" s="5"/>
      <c r="H373" s="5"/>
      <c r="O373" s="55"/>
      <c r="P373" s="65"/>
      <c r="Q373" s="65"/>
      <c r="R373" s="65"/>
      <c r="S373" s="65"/>
      <c r="T373" s="65"/>
      <c r="U373" s="65"/>
      <c r="V373" s="65"/>
      <c r="W373" s="13"/>
      <c r="X373" s="3"/>
    </row>
    <row r="374" spans="4:24" s="1" customFormat="1">
      <c r="D374" s="5"/>
      <c r="E374" s="5"/>
      <c r="F374" s="5"/>
      <c r="G374" s="5"/>
      <c r="H374" s="5"/>
      <c r="O374" s="55"/>
      <c r="P374" s="66"/>
      <c r="Q374" s="65"/>
      <c r="R374" s="65"/>
      <c r="S374" s="65"/>
      <c r="T374" s="65"/>
      <c r="U374" s="65"/>
      <c r="V374" s="65"/>
      <c r="W374" s="13"/>
      <c r="X374" s="3"/>
    </row>
    <row r="375" spans="4:24" s="1" customFormat="1">
      <c r="D375" s="5"/>
      <c r="E375" s="5"/>
      <c r="F375" s="5"/>
      <c r="G375" s="5"/>
      <c r="H375" s="5"/>
      <c r="O375" s="55"/>
      <c r="P375" s="65"/>
      <c r="Q375" s="65"/>
      <c r="R375" s="65"/>
      <c r="S375" s="65"/>
      <c r="T375" s="65"/>
      <c r="U375" s="65"/>
      <c r="V375" s="65"/>
      <c r="W375" s="13"/>
      <c r="X375" s="3"/>
    </row>
    <row r="376" spans="4:24" s="1" customFormat="1">
      <c r="D376" s="5"/>
      <c r="E376" s="5"/>
      <c r="F376" s="5"/>
      <c r="G376" s="5"/>
      <c r="H376" s="5"/>
      <c r="O376" s="55"/>
      <c r="P376" s="66"/>
      <c r="Q376" s="65"/>
      <c r="R376" s="65"/>
      <c r="S376" s="65"/>
      <c r="T376" s="65"/>
      <c r="U376" s="65"/>
      <c r="V376" s="65"/>
      <c r="W376" s="13"/>
      <c r="X376" s="3"/>
    </row>
    <row r="377" spans="4:24" s="1" customFormat="1">
      <c r="D377" s="5"/>
      <c r="E377" s="5"/>
      <c r="F377" s="5"/>
      <c r="G377" s="5"/>
      <c r="H377" s="5"/>
      <c r="O377" s="55"/>
      <c r="P377" s="65"/>
      <c r="Q377" s="65"/>
      <c r="R377" s="65"/>
      <c r="S377" s="65"/>
      <c r="T377" s="65"/>
      <c r="U377" s="65"/>
      <c r="V377" s="65"/>
      <c r="W377" s="13"/>
      <c r="X377" s="3"/>
    </row>
    <row r="378" spans="4:24" s="1" customFormat="1">
      <c r="D378" s="5"/>
      <c r="E378" s="5"/>
      <c r="F378" s="5"/>
      <c r="G378" s="5"/>
      <c r="H378" s="5"/>
      <c r="O378" s="55"/>
      <c r="P378" s="66"/>
      <c r="Q378" s="65"/>
      <c r="R378" s="65"/>
      <c r="S378" s="65"/>
      <c r="T378" s="65"/>
      <c r="U378" s="65"/>
      <c r="V378" s="65"/>
      <c r="W378" s="13"/>
      <c r="X378" s="3"/>
    </row>
    <row r="379" spans="4:24" s="1" customFormat="1">
      <c r="D379" s="5"/>
      <c r="E379" s="5"/>
      <c r="F379" s="5"/>
      <c r="G379" s="5"/>
      <c r="H379" s="5"/>
      <c r="O379" s="55"/>
      <c r="P379" s="65"/>
      <c r="Q379" s="65"/>
      <c r="R379" s="65"/>
      <c r="S379" s="65"/>
      <c r="T379" s="65"/>
      <c r="U379" s="65"/>
      <c r="V379" s="65"/>
      <c r="W379" s="13"/>
      <c r="X379" s="3"/>
    </row>
    <row r="380" spans="4:24" s="1" customFormat="1">
      <c r="D380" s="5"/>
      <c r="E380" s="5"/>
      <c r="F380" s="5"/>
      <c r="G380" s="5"/>
      <c r="H380" s="5"/>
      <c r="O380" s="55"/>
      <c r="P380" s="66"/>
      <c r="Q380" s="65"/>
      <c r="R380" s="65"/>
      <c r="S380" s="65"/>
      <c r="T380" s="65"/>
      <c r="U380" s="65"/>
      <c r="V380" s="65"/>
      <c r="W380" s="13"/>
      <c r="X380" s="3"/>
    </row>
    <row r="381" spans="4:24" s="1" customFormat="1">
      <c r="D381" s="5"/>
      <c r="E381" s="5"/>
      <c r="F381" s="5"/>
      <c r="G381" s="5"/>
      <c r="H381" s="5"/>
      <c r="O381" s="55"/>
      <c r="P381" s="65"/>
      <c r="Q381" s="65"/>
      <c r="R381" s="65"/>
      <c r="S381" s="65"/>
      <c r="T381" s="65"/>
      <c r="U381" s="65"/>
      <c r="V381" s="65"/>
      <c r="W381" s="13"/>
      <c r="X381" s="3"/>
    </row>
    <row r="382" spans="4:24" s="1" customFormat="1">
      <c r="D382" s="5"/>
      <c r="E382" s="5"/>
      <c r="F382" s="5"/>
      <c r="G382" s="5"/>
      <c r="H382" s="5"/>
      <c r="O382" s="55"/>
      <c r="P382" s="66"/>
      <c r="Q382" s="65"/>
      <c r="R382" s="65"/>
      <c r="S382" s="65"/>
      <c r="T382" s="65"/>
      <c r="U382" s="65"/>
      <c r="V382" s="65"/>
      <c r="W382" s="13"/>
      <c r="X382" s="3"/>
    </row>
    <row r="383" spans="4:24" s="1" customFormat="1">
      <c r="D383" s="5"/>
      <c r="E383" s="5"/>
      <c r="F383" s="5"/>
      <c r="G383" s="5"/>
      <c r="H383" s="5"/>
      <c r="O383" s="55"/>
      <c r="P383" s="65"/>
      <c r="Q383" s="65"/>
      <c r="R383" s="65"/>
      <c r="S383" s="65"/>
      <c r="T383" s="65"/>
      <c r="U383" s="65"/>
      <c r="V383" s="65"/>
      <c r="W383" s="13"/>
      <c r="X383" s="3"/>
    </row>
    <row r="384" spans="4:24" s="1" customFormat="1">
      <c r="D384" s="5"/>
      <c r="E384" s="5"/>
      <c r="F384" s="5"/>
      <c r="G384" s="5"/>
      <c r="H384" s="5"/>
      <c r="O384" s="55"/>
      <c r="P384" s="66"/>
      <c r="Q384" s="65"/>
      <c r="R384" s="65"/>
      <c r="S384" s="65"/>
      <c r="T384" s="65"/>
      <c r="U384" s="65"/>
      <c r="V384" s="65"/>
      <c r="W384" s="13"/>
      <c r="X384" s="3"/>
    </row>
    <row r="385" spans="4:24" s="1" customFormat="1">
      <c r="D385" s="5"/>
      <c r="E385" s="5"/>
      <c r="F385" s="5"/>
      <c r="G385" s="5"/>
      <c r="H385" s="5"/>
      <c r="O385" s="55"/>
      <c r="P385" s="65"/>
      <c r="Q385" s="65"/>
      <c r="R385" s="65"/>
      <c r="S385" s="65"/>
      <c r="T385" s="65"/>
      <c r="U385" s="65"/>
      <c r="V385" s="65"/>
      <c r="W385" s="13"/>
      <c r="X385" s="3"/>
    </row>
    <row r="386" spans="4:24" s="1" customFormat="1">
      <c r="D386" s="5"/>
      <c r="E386" s="5"/>
      <c r="F386" s="5"/>
      <c r="G386" s="5"/>
      <c r="H386" s="5"/>
      <c r="O386" s="55"/>
      <c r="P386" s="66"/>
      <c r="Q386" s="65"/>
      <c r="R386" s="65"/>
      <c r="S386" s="65"/>
      <c r="T386" s="65"/>
      <c r="U386" s="65"/>
      <c r="V386" s="65"/>
      <c r="W386" s="13"/>
      <c r="X386" s="3"/>
    </row>
    <row r="387" spans="4:24" s="1" customFormat="1">
      <c r="D387" s="5"/>
      <c r="E387" s="5"/>
      <c r="F387" s="5"/>
      <c r="G387" s="5"/>
      <c r="H387" s="5"/>
      <c r="O387" s="55"/>
      <c r="P387" s="65"/>
      <c r="Q387" s="65"/>
      <c r="R387" s="65"/>
      <c r="S387" s="65"/>
      <c r="T387" s="65"/>
      <c r="U387" s="65"/>
      <c r="V387" s="65"/>
      <c r="W387" s="13"/>
      <c r="X387" s="3"/>
    </row>
    <row r="388" spans="4:24" s="1" customFormat="1">
      <c r="D388" s="5"/>
      <c r="E388" s="5"/>
      <c r="F388" s="5"/>
      <c r="G388" s="5"/>
      <c r="H388" s="5"/>
      <c r="O388" s="55"/>
      <c r="P388" s="66"/>
      <c r="Q388" s="65"/>
      <c r="R388" s="65"/>
      <c r="S388" s="65"/>
      <c r="T388" s="65"/>
      <c r="U388" s="65"/>
      <c r="V388" s="65"/>
      <c r="W388" s="13"/>
      <c r="X388" s="3"/>
    </row>
    <row r="389" spans="4:24" s="1" customFormat="1">
      <c r="D389" s="5"/>
      <c r="E389" s="5"/>
      <c r="F389" s="5"/>
      <c r="G389" s="5"/>
      <c r="H389" s="5"/>
      <c r="O389" s="55"/>
      <c r="P389" s="65"/>
      <c r="Q389" s="65"/>
      <c r="R389" s="65"/>
      <c r="S389" s="65"/>
      <c r="T389" s="65"/>
      <c r="U389" s="65"/>
      <c r="V389" s="65"/>
      <c r="W389" s="13"/>
      <c r="X389" s="3"/>
    </row>
    <row r="390" spans="4:24" s="1" customFormat="1">
      <c r="D390" s="5"/>
      <c r="E390" s="5"/>
      <c r="F390" s="5"/>
      <c r="G390" s="5"/>
      <c r="H390" s="5"/>
      <c r="O390" s="55"/>
      <c r="P390" s="66"/>
      <c r="Q390" s="65"/>
      <c r="R390" s="65"/>
      <c r="S390" s="65"/>
      <c r="T390" s="65"/>
      <c r="U390" s="65"/>
      <c r="V390" s="65"/>
      <c r="W390" s="13"/>
      <c r="X390" s="3"/>
    </row>
    <row r="391" spans="4:24" s="1" customFormat="1">
      <c r="D391" s="5"/>
      <c r="E391" s="5"/>
      <c r="F391" s="5"/>
      <c r="G391" s="5"/>
      <c r="H391" s="5"/>
      <c r="O391" s="55"/>
      <c r="P391" s="65"/>
      <c r="Q391" s="65"/>
      <c r="R391" s="65"/>
      <c r="S391" s="65"/>
      <c r="T391" s="65"/>
      <c r="U391" s="65"/>
      <c r="V391" s="65"/>
      <c r="W391" s="13"/>
      <c r="X391" s="3"/>
    </row>
    <row r="392" spans="4:24" s="1" customFormat="1">
      <c r="D392" s="5"/>
      <c r="E392" s="5"/>
      <c r="F392" s="5"/>
      <c r="G392" s="5"/>
      <c r="H392" s="5"/>
      <c r="O392" s="55"/>
      <c r="P392" s="66"/>
      <c r="Q392" s="65"/>
      <c r="R392" s="65"/>
      <c r="S392" s="65"/>
      <c r="T392" s="65"/>
      <c r="U392" s="65"/>
      <c r="V392" s="65"/>
      <c r="W392" s="13"/>
      <c r="X392" s="3"/>
    </row>
    <row r="393" spans="4:24" s="1" customFormat="1">
      <c r="D393" s="5"/>
      <c r="E393" s="5"/>
      <c r="F393" s="5"/>
      <c r="G393" s="5"/>
      <c r="H393" s="5"/>
      <c r="O393" s="55"/>
      <c r="P393" s="65"/>
      <c r="Q393" s="65"/>
      <c r="R393" s="65"/>
      <c r="S393" s="65"/>
      <c r="T393" s="65"/>
      <c r="U393" s="65"/>
      <c r="V393" s="65"/>
      <c r="W393" s="13"/>
      <c r="X393" s="3"/>
    </row>
    <row r="394" spans="4:24" s="1" customFormat="1">
      <c r="D394" s="5"/>
      <c r="E394" s="5"/>
      <c r="F394" s="5"/>
      <c r="G394" s="5"/>
      <c r="H394" s="5"/>
      <c r="O394" s="55"/>
      <c r="P394" s="66"/>
      <c r="Q394" s="65"/>
      <c r="R394" s="65"/>
      <c r="S394" s="65"/>
      <c r="T394" s="65"/>
      <c r="U394" s="65"/>
      <c r="V394" s="65"/>
      <c r="W394" s="13"/>
      <c r="X394" s="3"/>
    </row>
    <row r="395" spans="4:24" s="1" customFormat="1">
      <c r="D395" s="5"/>
      <c r="E395" s="5"/>
      <c r="F395" s="5"/>
      <c r="G395" s="5"/>
      <c r="H395" s="5"/>
      <c r="O395" s="55"/>
      <c r="P395" s="65"/>
      <c r="Q395" s="65"/>
      <c r="R395" s="65"/>
      <c r="S395" s="65"/>
      <c r="T395" s="65"/>
      <c r="U395" s="65"/>
      <c r="V395" s="65"/>
      <c r="W395" s="13"/>
      <c r="X395" s="3"/>
    </row>
    <row r="396" spans="4:24" s="1" customFormat="1">
      <c r="D396" s="5"/>
      <c r="E396" s="5"/>
      <c r="F396" s="5"/>
      <c r="G396" s="5"/>
      <c r="H396" s="5"/>
      <c r="O396" s="55"/>
      <c r="P396" s="66"/>
      <c r="Q396" s="65"/>
      <c r="R396" s="65"/>
      <c r="S396" s="65"/>
      <c r="T396" s="65"/>
      <c r="U396" s="65"/>
      <c r="V396" s="65"/>
      <c r="W396" s="13"/>
      <c r="X396" s="3"/>
    </row>
    <row r="397" spans="4:24" s="1" customFormat="1">
      <c r="D397" s="5"/>
      <c r="E397" s="5"/>
      <c r="F397" s="5"/>
      <c r="G397" s="5"/>
      <c r="H397" s="5"/>
      <c r="O397" s="55"/>
      <c r="P397" s="65"/>
      <c r="Q397" s="65"/>
      <c r="R397" s="65"/>
      <c r="S397" s="65"/>
      <c r="T397" s="65"/>
      <c r="U397" s="65"/>
      <c r="V397" s="65"/>
      <c r="W397" s="13"/>
      <c r="X397" s="3"/>
    </row>
    <row r="398" spans="4:24" s="1" customFormat="1">
      <c r="D398" s="5"/>
      <c r="E398" s="5"/>
      <c r="F398" s="5"/>
      <c r="G398" s="5"/>
      <c r="H398" s="5"/>
      <c r="O398" s="55"/>
      <c r="P398" s="66"/>
      <c r="Q398" s="65"/>
      <c r="R398" s="65"/>
      <c r="S398" s="65"/>
      <c r="T398" s="65"/>
      <c r="U398" s="65"/>
      <c r="V398" s="65"/>
      <c r="W398" s="13"/>
      <c r="X398" s="3"/>
    </row>
    <row r="399" spans="4:24" s="1" customFormat="1">
      <c r="D399" s="5"/>
      <c r="E399" s="5"/>
      <c r="F399" s="5"/>
      <c r="G399" s="5"/>
      <c r="H399" s="5"/>
      <c r="O399" s="55"/>
      <c r="P399" s="65"/>
      <c r="Q399" s="65"/>
      <c r="R399" s="65"/>
      <c r="S399" s="65"/>
      <c r="T399" s="65"/>
      <c r="U399" s="65"/>
      <c r="V399" s="65"/>
      <c r="W399" s="13"/>
      <c r="X399" s="3"/>
    </row>
    <row r="400" spans="4:24" s="1" customFormat="1">
      <c r="D400" s="5"/>
      <c r="E400" s="5"/>
      <c r="F400" s="5"/>
      <c r="G400" s="5"/>
      <c r="H400" s="5"/>
      <c r="O400" s="55"/>
      <c r="P400" s="66"/>
      <c r="Q400" s="65"/>
      <c r="R400" s="65"/>
      <c r="S400" s="65"/>
      <c r="T400" s="65"/>
      <c r="U400" s="65"/>
      <c r="V400" s="65"/>
      <c r="W400" s="13"/>
      <c r="X400" s="3"/>
    </row>
    <row r="401" spans="4:24" s="1" customFormat="1">
      <c r="D401" s="5"/>
      <c r="E401" s="5"/>
      <c r="F401" s="5"/>
      <c r="G401" s="5"/>
      <c r="H401" s="5"/>
      <c r="O401" s="55"/>
      <c r="P401" s="65"/>
      <c r="Q401" s="65"/>
      <c r="R401" s="65"/>
      <c r="S401" s="65"/>
      <c r="T401" s="65"/>
      <c r="U401" s="65"/>
      <c r="V401" s="65"/>
      <c r="W401" s="13"/>
      <c r="X401" s="3"/>
    </row>
    <row r="402" spans="4:24" s="1" customFormat="1">
      <c r="D402" s="5"/>
      <c r="E402" s="5"/>
      <c r="F402" s="5"/>
      <c r="G402" s="5"/>
      <c r="H402" s="5"/>
      <c r="O402" s="55"/>
      <c r="P402" s="66"/>
      <c r="Q402" s="65"/>
      <c r="R402" s="65"/>
      <c r="S402" s="65"/>
      <c r="T402" s="65"/>
      <c r="U402" s="65"/>
      <c r="V402" s="65"/>
      <c r="W402" s="13"/>
      <c r="X402" s="3"/>
    </row>
    <row r="403" spans="4:24">
      <c r="P403" s="65"/>
      <c r="Q403" s="65"/>
      <c r="R403" s="65"/>
      <c r="S403" s="65"/>
      <c r="T403" s="65"/>
      <c r="U403" s="65"/>
      <c r="V403" s="65"/>
      <c r="W403" s="13"/>
    </row>
  </sheetData>
  <sheetProtection password="C6E8" sheet="1" objects="1" scenarios="1" selectLockedCells="1" selectUnlockedCells="1"/>
  <pageMargins left="0.7" right="0.7" top="0.78740157499999996" bottom="0.78740157499999996" header="0.3" footer="0.3"/>
  <drawing r:id="rId1"/>
  <legacyDrawing r:id="rId2"/>
  <controls>
    <control shapeId="8193" r:id="rId3" name="ScrollBar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2</vt:i4>
      </vt:variant>
    </vt:vector>
  </HeadingPairs>
  <TitlesOfParts>
    <vt:vector size="12" baseType="lpstr">
      <vt:lpstr>O projektu</vt:lpstr>
      <vt:lpstr>Popis appletu</vt:lpstr>
      <vt:lpstr>Normální rozdělení</vt:lpstr>
      <vt:lpstr>Exponenciální rozdělení</vt:lpstr>
      <vt:lpstr>Weibullovo rozdělení</vt:lpstr>
      <vt:lpstr>Rovnoměrné rozdělení</vt:lpstr>
      <vt:lpstr>Erlangovo rozdělení</vt:lpstr>
      <vt:lpstr>Studentovo rozdělení</vt:lpstr>
      <vt:lpstr>Pearsonovo rozdělení</vt:lpstr>
      <vt:lpstr>Fisherovo-Snedecorovo rozdělení</vt:lpstr>
      <vt:lpstr>MI</vt:lpstr>
      <vt:lpstr>SIGMA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martina</cp:lastModifiedBy>
  <dcterms:created xsi:type="dcterms:W3CDTF">2011-03-21T15:37:52Z</dcterms:created>
  <dcterms:modified xsi:type="dcterms:W3CDTF">2011-11-14T19:42:50Z</dcterms:modified>
</cp:coreProperties>
</file>